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NicoleRarity\OneDrive - Taumata Arowai\Documents\"/>
    </mc:Choice>
  </mc:AlternateContent>
  <xr:revisionPtr revIDLastSave="0" documentId="13_ncr:1_{218AD591-CDBF-440D-9DE8-62D815908926}"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benefits'!$A$1:$F$37</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4" l="1"/>
  <c r="C27" i="3"/>
  <c r="C24" i="2"/>
  <c r="C64" i="1"/>
  <c r="C77" i="1"/>
  <c r="C22" i="1"/>
  <c r="B6" i="13" l="1"/>
  <c r="E60" i="13"/>
  <c r="C60" i="13"/>
  <c r="C28" i="4"/>
  <c r="C27" i="4"/>
  <c r="B60" i="13" l="1"/>
  <c r="B59" i="13"/>
  <c r="D59" i="13"/>
  <c r="B58" i="13"/>
  <c r="D58" i="13"/>
  <c r="D57" i="13"/>
  <c r="B57" i="13"/>
  <c r="D56" i="13"/>
  <c r="B56" i="13"/>
  <c r="D55" i="13"/>
  <c r="B55" i="13"/>
  <c r="B2" i="4"/>
  <c r="B3" i="4"/>
  <c r="B2" i="3"/>
  <c r="B3" i="3"/>
  <c r="B2" i="2"/>
  <c r="B3" i="2"/>
  <c r="B2" i="1"/>
  <c r="B3" i="1"/>
  <c r="F58" i="13" l="1"/>
  <c r="D24" i="2" s="1"/>
  <c r="F60" i="13"/>
  <c r="E26" i="4" s="1"/>
  <c r="F59" i="13"/>
  <c r="D27" i="3" s="1"/>
  <c r="F57" i="13"/>
  <c r="D77" i="1" s="1"/>
  <c r="F56" i="13"/>
  <c r="D64" i="1" s="1"/>
  <c r="F55" i="13"/>
  <c r="D22" i="1" s="1"/>
  <c r="C13" i="13"/>
  <c r="C12" i="13"/>
  <c r="C11" i="13"/>
  <c r="C16" i="13" l="1"/>
  <c r="C17" i="13"/>
  <c r="B5" i="4" l="1"/>
  <c r="B4" i="4"/>
  <c r="B5" i="3"/>
  <c r="B4" i="3"/>
  <c r="B5" i="2"/>
  <c r="B4" i="2"/>
  <c r="B5" i="1"/>
  <c r="B4" i="1"/>
  <c r="C15" i="13" l="1"/>
  <c r="F12" i="13" l="1"/>
  <c r="C26" i="4"/>
  <c r="F11" i="13" s="1"/>
  <c r="F13" i="13" l="1"/>
  <c r="B77" i="1"/>
  <c r="B17" i="13" s="1"/>
  <c r="B64" i="1"/>
  <c r="B16" i="13" s="1"/>
  <c r="B22" i="1"/>
  <c r="B15" i="13" s="1"/>
  <c r="B27" i="3" l="1"/>
  <c r="B13" i="13" s="1"/>
  <c r="B24" i="2"/>
  <c r="B12" i="13" s="1"/>
  <c r="B11" i="13" l="1"/>
  <c r="B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<sst xmlns="http://schemas.openxmlformats.org/spreadsheetml/2006/main" count="387" uniqueCount="249">
  <si>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</si>
  <si>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</si>
  <si>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</si>
  <si>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</si>
  <si>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</si>
  <si>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</si>
  <si>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</si>
  <si>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</si>
  <si>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</si>
  <si>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</si>
  <si>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</si>
  <si>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</si>
  <si>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</si>
  <si>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</si>
  <si>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</si>
  <si>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</si>
  <si>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</si>
  <si>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</si>
  <si>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</si>
  <si>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</si>
  <si>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</si>
  <si>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</si>
  <si>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</si>
  <si>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</si>
  <si>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</si>
  <si>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</si>
  <si>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</si>
  <si>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</si>
  <si>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</si>
  <si>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</si>
  <si>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</si>
  <si>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</si>
  <si>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</si>
  <si>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</si>
  <si>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</si>
  <si>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</si>
  <si>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</si>
  <si>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</si>
  <si>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</si>
  <si>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</si>
  <si>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</si>
  <si>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</si>
  <si>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</si>
  <si>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</si>
  <si>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</si>
  <si>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</si>
  <si>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</si>
  <si>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</si>
  <si>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</si>
  <si>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</si>
  <si>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</si>
  <si>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</si>
  <si>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</si>
  <si>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</si>
  <si>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</si>
  <si>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</si>
  <si>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</si>
  <si>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</si>
  <si>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</si>
  <si>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</si>
  <si>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</si>
  <si>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</si>
  <si>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</si>
  <si>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</si>
  <si>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</si>
  <si>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</si>
  <si>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</si>
  <si>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</si>
  <si>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</si>
  <si>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</si>
  <si>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</si>
  <si>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</si>
  <si>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</si>
  <si>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</si>
  <si>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</si>
  <si>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</si>
  <si>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</si>
  <si>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</si>
  <si>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</si>
  <si>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</si>
  <si>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</si>
  <si>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</si>
  <si>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</si>
  <si>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</si>
  <si>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</si>
  <si>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</si>
  <si>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</si>
  <si>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</si>
  <si>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</si>
  <si>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</si>
  <si>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</si>
  <si>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</si>
  <si>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</si>
  <si>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</si>
  <si>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</si>
  <si>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</si>
  <si>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</si>
  <si>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</si>
  <si>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</si>
  <si>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</si>
  <si>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</si>
  <si>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</si>
  <si>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</si>
  <si>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</si>
  <si>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</si>
  <si>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</si>
  <si>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</si>
  <si>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</si>
  <si>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</si>
  <si>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</si>
  <si>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</si>
  <si>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</si>
  <si>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</si>
  <si>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</si>
  <si>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</si>
  <si>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</si>
  <si>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</si>
  <si>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</si>
  <si>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</si>
  <si>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</si>
  <si>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</si>
  <si>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</si>
  <si>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</si>
  <si>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</si>
  <si>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</si>
  <si>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</si>
  <si>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</si>
  <si>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</si>
  <si>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</si>
  <si>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</si>
  <si>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</si>
  <si>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</si>
  <si>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</si>
  <si>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</si>
  <si>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</si>
  <si>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</si>
  <si>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</si>
  <si>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</si>
  <si>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</si>
  <si>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</si>
  <si>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</si>
  <si>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</si>
  <si>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</si>
  <si>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</si>
  <si>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</si>
  <si>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</si>
  <si>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</si>
  <si>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</si>
  <si>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</si>
  <si>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</si>
  <si>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</si>
  <si>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</si>
  <si>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</si>
  <si>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</si>
  <si>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</si>
  <si>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</si>
  <si>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</si>
  <si>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</si>
  <si>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</si>
  <si>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</si>
  <si>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</si>
  <si>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</si>
  <si>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</si>
  <si>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</si>
  <si>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</si>
  <si>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</si>
  <si>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</si>
  <si>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</si>
  <si>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</si>
  <si>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Taumata Arowai</t>
  </si>
  <si>
    <t>William Bayfield</t>
  </si>
  <si>
    <t>Flight</t>
  </si>
  <si>
    <t>Christchurch</t>
  </si>
  <si>
    <t>Gisborne</t>
  </si>
  <si>
    <t>Queenstown/Central Otago</t>
  </si>
  <si>
    <t>Napier</t>
  </si>
  <si>
    <t>Invercargill</t>
  </si>
  <si>
    <t>Mobile phone account - April</t>
  </si>
  <si>
    <t>Mobile phone account - May</t>
  </si>
  <si>
    <t>Mobile phone account - June</t>
  </si>
  <si>
    <t>Taumata Arowai Business Phone</t>
  </si>
  <si>
    <t>Taxi</t>
  </si>
  <si>
    <t>Wellington</t>
  </si>
  <si>
    <t>Rotorua</t>
  </si>
  <si>
    <t>Northland</t>
  </si>
  <si>
    <t>Accommodation</t>
  </si>
  <si>
    <t>Kerikeri</t>
  </si>
  <si>
    <t>Whangarei</t>
  </si>
  <si>
    <t>Rental Car</t>
  </si>
  <si>
    <t>Three Waters Steering Board meeting lunch</t>
  </si>
  <si>
    <t>Wellington Water Board Meeting Lunch</t>
  </si>
  <si>
    <t>WIOG Conference lunch</t>
  </si>
  <si>
    <t>Dinner hosted by Garry MacDonald from BECA @ Pravda</t>
  </si>
  <si>
    <t>Department of Internal Affairs</t>
  </si>
  <si>
    <t>Wellington Water</t>
  </si>
  <si>
    <t>BECA</t>
  </si>
  <si>
    <t>Convergence</t>
  </si>
  <si>
    <t>Dinner whilst travelling in Northland - 5 people</t>
  </si>
  <si>
    <t>Dinner whilst travelling in Northland - 3 people</t>
  </si>
  <si>
    <t xml:space="preserve">To airport </t>
  </si>
  <si>
    <t>From airport</t>
  </si>
  <si>
    <t>One night for Napier WIOG Conference</t>
  </si>
  <si>
    <t>To Wellington airport</t>
  </si>
  <si>
    <t>From the Napier airport to accommodation</t>
  </si>
  <si>
    <t>To Naiper airport</t>
  </si>
  <si>
    <t>From Wellington airport</t>
  </si>
  <si>
    <t>To airport</t>
  </si>
  <si>
    <t>To Wellington Airport</t>
  </si>
  <si>
    <t>From Wellington Airport</t>
  </si>
  <si>
    <t>Wellington to Pipitea St for Ministry of Health Drinking Water Steering Group Meeting</t>
  </si>
  <si>
    <r>
      <rPr>
        <b/>
        <u/>
        <sz val="10"/>
        <rFont val="Arial"/>
        <family val="2"/>
      </rPr>
      <t>DIA Three Waters Workshop</t>
    </r>
    <r>
      <rPr>
        <sz val="10"/>
        <rFont val="Arial"/>
        <family val="2"/>
      </rPr>
      <t xml:space="preserve"> - Wellington to Christchurch</t>
    </r>
  </si>
  <si>
    <r>
      <rPr>
        <b/>
        <u/>
        <sz val="10"/>
        <rFont val="Arial"/>
        <family val="2"/>
      </rPr>
      <t>Northland Stakeholder Relationship</t>
    </r>
    <r>
      <rPr>
        <sz val="10"/>
        <rFont val="Arial"/>
        <family val="2"/>
      </rPr>
      <t xml:space="preserve"> - Wellington to Kerikeri 16/03, Whangarei to Wellington 19/03</t>
    </r>
  </si>
  <si>
    <t>Flights</t>
  </si>
  <si>
    <t>Kerikeri Homestead Motel</t>
  </si>
  <si>
    <t xml:space="preserve">Wellington </t>
  </si>
  <si>
    <t>To Airport</t>
  </si>
  <si>
    <t xml:space="preserve">From Airport </t>
  </si>
  <si>
    <t xml:space="preserve">Taxi </t>
  </si>
  <si>
    <t>Seaview to Lambton Quay Area</t>
  </si>
  <si>
    <t>Novotel Queenstown Lakeside 2 nights</t>
  </si>
  <si>
    <t>From Town Centre</t>
  </si>
  <si>
    <t>Auckland</t>
  </si>
  <si>
    <t>LGNZ Confernece</t>
  </si>
  <si>
    <t>Non Member early bird fee</t>
  </si>
  <si>
    <t>Blenheim</t>
  </si>
  <si>
    <t>Leadership</t>
  </si>
  <si>
    <t>Offsite coffee</t>
  </si>
  <si>
    <t>Offsite lunch</t>
  </si>
  <si>
    <t>Northland Stakeholder Relationship</t>
  </si>
  <si>
    <r>
      <rPr>
        <b/>
        <u/>
        <sz val="10"/>
        <rFont val="Arial"/>
        <family val="2"/>
      </rPr>
      <t>Hui in Central Otago: relationship building and site visits</t>
    </r>
    <r>
      <rPr>
        <b/>
        <sz val="10"/>
        <rFont val="Arial"/>
        <family val="2"/>
      </rPr>
      <t xml:space="preserve"> </t>
    </r>
    <r>
      <rPr>
        <sz val="10"/>
        <rFont val="Arial"/>
        <family val="2"/>
      </rPr>
      <t>- Wellington to Queenstown 09/06 returning 11/06</t>
    </r>
  </si>
  <si>
    <t xml:space="preserve">Wellington Water Meeting with Wellington Water CEO </t>
  </si>
  <si>
    <r>
      <rPr>
        <sz val="10"/>
        <rFont val="Arial"/>
        <family val="2"/>
      </rPr>
      <t>From Wellington Airport</t>
    </r>
    <r>
      <rPr>
        <b/>
        <sz val="10"/>
        <rFont val="Arial"/>
        <family val="2"/>
      </rPr>
      <t xml:space="preserve"> </t>
    </r>
  </si>
  <si>
    <t>Dinner at Amisfield with Convergence</t>
  </si>
  <si>
    <t>Flight - Three Waters Workshop Christchurch</t>
  </si>
  <si>
    <t>Meals - Three Waters Workshop Christchurch</t>
  </si>
  <si>
    <t>Flight and accomodation - Three Waters Workshop Rotorua</t>
  </si>
  <si>
    <t>Meals - Three Waters Workshop Rotorua</t>
  </si>
  <si>
    <t>Booked and paid by DIA for Mr Bayfield to attend the Three Waters Workshop Christchurch</t>
  </si>
  <si>
    <t>Paid by DIA for Mr Bayfield while attending the Three Waters Workshop Christchurch</t>
  </si>
  <si>
    <t>Paid by DIA for Mr Bayfield while attending the Three Waters Workshop Rotorua</t>
  </si>
  <si>
    <t>Booked and paid by DIA for Mr Bayfield to attend the Three Waters Workshop Rotorua</t>
  </si>
  <si>
    <r>
      <rPr>
        <b/>
        <u/>
        <sz val="10"/>
        <rFont val="Arial"/>
        <family val="2"/>
      </rPr>
      <t>Three Waters Workshop Rotorua</t>
    </r>
    <r>
      <rPr>
        <sz val="10"/>
        <rFont val="Arial"/>
        <family val="2"/>
      </rPr>
      <t xml:space="preserve"> - To Wellington Airport</t>
    </r>
  </si>
  <si>
    <r>
      <rPr>
        <b/>
        <u/>
        <sz val="10"/>
        <rFont val="Arial"/>
        <family val="2"/>
      </rPr>
      <t xml:space="preserve">Hui in Gisborne </t>
    </r>
    <r>
      <rPr>
        <sz val="10"/>
        <rFont val="Arial"/>
        <family val="2"/>
      </rPr>
      <t xml:space="preserve"> - Wellington to Gisborne</t>
    </r>
  </si>
  <si>
    <t>Accommodation Gisborne Portside Hotel - one night only because Hui cancelled on the day due to COVID</t>
  </si>
  <si>
    <t>Board Chair - Dame Karen Poutasi</t>
  </si>
  <si>
    <r>
      <rPr>
        <b/>
        <u/>
        <sz val="10"/>
        <rFont val="Arial"/>
        <family val="2"/>
      </rPr>
      <t>Water Industry Operators Conference</t>
    </r>
    <r>
      <rPr>
        <sz val="10"/>
        <rFont val="Arial"/>
        <family val="2"/>
      </rPr>
      <t xml:space="preserve"> - Wellington to Napier 25/05 returning 27/05</t>
    </r>
  </si>
  <si>
    <r>
      <t>DIA Gore Hui</t>
    </r>
    <r>
      <rPr>
        <b/>
        <sz val="10"/>
        <rFont val="Arial"/>
        <family val="2"/>
      </rPr>
      <t xml:space="preserve"> - </t>
    </r>
    <r>
      <rPr>
        <sz val="10"/>
        <rFont val="Arial"/>
        <family val="2"/>
      </rPr>
      <t>Wellington to Invercargill 27/05 returning 28/05</t>
    </r>
  </si>
  <si>
    <r>
      <rPr>
        <b/>
        <u/>
        <sz val="10"/>
        <rFont val="Arial"/>
        <family val="2"/>
      </rPr>
      <t>Hui with Board Member: Healthy Waters/Te Ahiwaru Project</t>
    </r>
    <r>
      <rPr>
        <b/>
        <sz val="10"/>
        <rFont val="Arial"/>
        <family val="2"/>
      </rPr>
      <t xml:space="preserve"> </t>
    </r>
    <r>
      <rPr>
        <sz val="10"/>
        <rFont val="Arial"/>
        <family val="2"/>
      </rPr>
      <t>- Wellington to Auckland 17/06 returning 17/06</t>
    </r>
  </si>
  <si>
    <t>Northland Stakeholder Relationship - (dinner cost split with Whangarei District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</si>
</sst>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u/>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7" fillId="0" borderId="0" xfId="0" applyFont="1" applyAlignment="1" applyProtection="1">
      <alignment wrapText="1"/>
      <protection locked="0"/>
    </xf>
    <xf numFmtId="0" fontId="37" fillId="11" borderId="4" xfId="0" applyFont="1" applyFill="1" applyBorder="1" applyAlignment="1" applyProtection="1">
      <alignment vertical="center" wrapText="1"/>
      <protection locked="0"/>
    </xf>
    <xf numFmtId="0" fontId="21" fillId="11" borderId="4" xfId="0" applyFont="1" applyFill="1" applyBorder="1" applyAlignment="1" applyProtection="1">
      <alignment vertical="center" wrapText="1"/>
      <protection locked="0"/>
    </xf>
    <xf numFmtId="0" fontId="21" fillId="11" borderId="4" xfId="0" applyFont="1" applyFill="1" applyBorder="1" applyAlignment="1" applyProtection="1">
      <alignment horizontal="lef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7" zoomScaleNormal="100" workbookViewId="0">
      <selection activeCell="A54" sqref="A54"/>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2"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2" sqref="E1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1" t="s">
        <v>51</v>
      </c>
      <c r="B1" s="171"/>
      <c r="C1" s="171"/>
      <c r="D1" s="171"/>
      <c r="E1" s="171"/>
      <c r="F1" s="171"/>
      <c r="G1" s="46"/>
      <c r="H1" s="46"/>
      <c r="I1" s="46"/>
      <c r="J1" s="46"/>
      <c r="K1" s="46"/>
    </row>
    <row r="2" spans="1:11" ht="21" customHeight="1" x14ac:dyDescent="0.2">
      <c r="A2" s="4" t="s">
        <v>52</v>
      </c>
      <c r="B2" s="172" t="s">
        <v>169</v>
      </c>
      <c r="C2" s="172"/>
      <c r="D2" s="172"/>
      <c r="E2" s="172"/>
      <c r="F2" s="172"/>
      <c r="G2" s="46"/>
      <c r="H2" s="46"/>
      <c r="I2" s="46"/>
      <c r="J2" s="46"/>
      <c r="K2" s="46"/>
    </row>
    <row r="3" spans="1:11" ht="21" customHeight="1" x14ac:dyDescent="0.2">
      <c r="A3" s="4" t="s">
        <v>53</v>
      </c>
      <c r="B3" s="172" t="s">
        <v>170</v>
      </c>
      <c r="C3" s="172"/>
      <c r="D3" s="172"/>
      <c r="E3" s="172"/>
      <c r="F3" s="172"/>
      <c r="G3" s="46"/>
      <c r="H3" s="46"/>
      <c r="I3" s="46"/>
      <c r="J3" s="46"/>
      <c r="K3" s="46"/>
    </row>
    <row r="4" spans="1:11" ht="21" customHeight="1" x14ac:dyDescent="0.2">
      <c r="A4" s="4" t="s">
        <v>54</v>
      </c>
      <c r="B4" s="173">
        <v>44256</v>
      </c>
      <c r="C4" s="173"/>
      <c r="D4" s="173"/>
      <c r="E4" s="173"/>
      <c r="F4" s="173"/>
      <c r="G4" s="46"/>
      <c r="H4" s="46"/>
      <c r="I4" s="46"/>
      <c r="J4" s="46"/>
      <c r="K4" s="46"/>
    </row>
    <row r="5" spans="1:11" ht="21" customHeight="1" x14ac:dyDescent="0.2">
      <c r="A5" s="4" t="s">
        <v>55</v>
      </c>
      <c r="B5" s="173">
        <v>44377</v>
      </c>
      <c r="C5" s="173"/>
      <c r="D5" s="173"/>
      <c r="E5" s="173"/>
      <c r="F5" s="173"/>
      <c r="G5" s="46"/>
      <c r="H5" s="46"/>
      <c r="I5" s="46"/>
      <c r="J5" s="46"/>
      <c r="K5" s="46"/>
    </row>
    <row r="6" spans="1:11" ht="21" customHeight="1" x14ac:dyDescent="0.2">
      <c r="A6" s="4" t="s">
        <v>56</v>
      </c>
      <c r="B6" s="170" t="str">
        <f>IF(AND(Travel!B7&lt;&gt;A30,Hospitality!B7&lt;&gt;A30,'All other expenses'!B7&lt;&gt;A30,'Gifts and benefits'!B7&lt;&gt;A30),A31,IF(AND(Travel!B7=A30,Hospitality!B7=A30,'All other expenses'!B7=A30,'Gifts and benefits'!B7=A30),A33,A32))</f>
        <v>Data and totals checked on all sheets</v>
      </c>
      <c r="C6" s="170"/>
      <c r="D6" s="170"/>
      <c r="E6" s="170"/>
      <c r="F6" s="170"/>
      <c r="G6" s="34"/>
      <c r="H6" s="46"/>
      <c r="I6" s="46"/>
      <c r="J6" s="46"/>
      <c r="K6" s="46"/>
    </row>
    <row r="7" spans="1:11" ht="21" customHeight="1" x14ac:dyDescent="0.2">
      <c r="A7" s="4" t="s">
        <v>57</v>
      </c>
      <c r="B7" s="169" t="s">
        <v>89</v>
      </c>
      <c r="C7" s="169"/>
      <c r="D7" s="169"/>
      <c r="E7" s="169"/>
      <c r="F7" s="169"/>
      <c r="G7" s="34"/>
      <c r="H7" s="46"/>
      <c r="I7" s="46"/>
      <c r="J7" s="46"/>
      <c r="K7" s="46"/>
    </row>
    <row r="8" spans="1:11" ht="21" customHeight="1" x14ac:dyDescent="0.2">
      <c r="A8" s="4" t="s">
        <v>59</v>
      </c>
      <c r="B8" s="169" t="s">
        <v>244</v>
      </c>
      <c r="C8" s="169"/>
      <c r="D8" s="169"/>
      <c r="E8" s="169"/>
      <c r="F8" s="169"/>
      <c r="G8" s="34"/>
      <c r="H8" s="46"/>
      <c r="I8" s="46"/>
      <c r="J8" s="46"/>
      <c r="K8" s="46"/>
    </row>
    <row r="9" spans="1:11" ht="66.75" customHeight="1" x14ac:dyDescent="0.2">
      <c r="A9" s="168" t="s">
        <v>60</v>
      </c>
      <c r="B9" s="168"/>
      <c r="C9" s="168"/>
      <c r="D9" s="168"/>
      <c r="E9" s="168"/>
      <c r="F9" s="168"/>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5396.7100000000009</v>
      </c>
      <c r="C11" s="102" t="str">
        <f>IF(Travel!B6="",A34,Travel!B6)</f>
        <v>Figures exclude GST</v>
      </c>
      <c r="D11" s="8"/>
      <c r="E11" s="10" t="s">
        <v>66</v>
      </c>
      <c r="F11" s="56">
        <f>'Gifts and benefits'!C26</f>
        <v>13</v>
      </c>
      <c r="G11" s="47"/>
      <c r="H11" s="47"/>
      <c r="I11" s="47"/>
      <c r="J11" s="47"/>
      <c r="K11" s="47"/>
    </row>
    <row r="12" spans="1:11" ht="27.75" customHeight="1" x14ac:dyDescent="0.2">
      <c r="A12" s="10" t="s">
        <v>24</v>
      </c>
      <c r="B12" s="94">
        <f>Hospitality!B24</f>
        <v>396.09000000000003</v>
      </c>
      <c r="C12" s="102" t="str">
        <f>IF(Hospitality!B6="",A34,Hospitality!B6)</f>
        <v>Figures exclude GST</v>
      </c>
      <c r="D12" s="8"/>
      <c r="E12" s="10" t="s">
        <v>67</v>
      </c>
      <c r="F12" s="56">
        <f>'Gifts and benefits'!C27</f>
        <v>13</v>
      </c>
      <c r="G12" s="47"/>
      <c r="H12" s="47"/>
      <c r="I12" s="47"/>
      <c r="J12" s="47"/>
      <c r="K12" s="47"/>
    </row>
    <row r="13" spans="1:11" ht="27.75" customHeight="1" x14ac:dyDescent="0.2">
      <c r="A13" s="10" t="s">
        <v>68</v>
      </c>
      <c r="B13" s="94">
        <f>'All other expenses'!B27</f>
        <v>1852.3400000000001</v>
      </c>
      <c r="C13" s="102" t="str">
        <f>IF('All other expenses'!B6="",A34,'All other expenses'!B6)</f>
        <v>Figures exclude GST</v>
      </c>
      <c r="D13" s="8"/>
      <c r="E13" s="10" t="s">
        <v>69</v>
      </c>
      <c r="F13" s="56">
        <f>'Gifts and benefits'!C28</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Travel!B64</f>
        <v>5350.7900000000009</v>
      </c>
      <c r="C16" s="104" t="str">
        <f>C11</f>
        <v>Figures exclude GST</v>
      </c>
      <c r="D16" s="59"/>
      <c r="E16" s="8"/>
      <c r="F16" s="60"/>
      <c r="G16" s="46"/>
      <c r="H16" s="46"/>
      <c r="I16" s="46"/>
      <c r="J16" s="46"/>
      <c r="K16" s="46"/>
    </row>
    <row r="17" spans="1:11" ht="27.75" customHeight="1" x14ac:dyDescent="0.2">
      <c r="A17" s="11" t="s">
        <v>72</v>
      </c>
      <c r="B17" s="96">
        <f>Travel!B77</f>
        <v>45.92</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COUNT(Travel!B26:B63)</f>
        <v>30</v>
      </c>
      <c r="C56" s="111"/>
      <c r="D56" s="111">
        <f>COUNTIF(Travel!D26:D63,"*")</f>
        <v>30</v>
      </c>
      <c r="E56" s="112"/>
      <c r="F56" s="112" t="b">
        <f>MIN(B56,D56)=MAX(B56,D56)</f>
        <v>1</v>
      </c>
    </row>
    <row r="57" spans="1:11" hidden="1" x14ac:dyDescent="0.2">
      <c r="A57" s="122"/>
      <c r="B57" s="111">
        <f>COUNT(Travel!B68:B76)</f>
        <v>2</v>
      </c>
      <c r="C57" s="111"/>
      <c r="D57" s="111">
        <f>COUNTIF(Travel!D68:D76,"*")</f>
        <v>2</v>
      </c>
      <c r="E57" s="112"/>
      <c r="F57" s="112" t="b">
        <f>MIN(B57,D57)=MAX(B57,D57)</f>
        <v>1</v>
      </c>
    </row>
    <row r="58" spans="1:11" hidden="1" x14ac:dyDescent="0.2">
      <c r="A58" s="123" t="s">
        <v>106</v>
      </c>
      <c r="B58" s="113">
        <f>COUNT(Hospitality!B11:B23)</f>
        <v>2</v>
      </c>
      <c r="C58" s="113"/>
      <c r="D58" s="113">
        <f>COUNTIF(Hospitality!D11:D23,"*")</f>
        <v>2</v>
      </c>
      <c r="E58" s="114"/>
      <c r="F58" s="114" t="b">
        <f>MIN(B58,D58)=MAX(B58,D58)</f>
        <v>1</v>
      </c>
    </row>
    <row r="59" spans="1:11" hidden="1" x14ac:dyDescent="0.2">
      <c r="A59" s="124" t="s">
        <v>107</v>
      </c>
      <c r="B59" s="112">
        <f>COUNT('All other expenses'!B11:B26)</f>
        <v>6</v>
      </c>
      <c r="C59" s="112"/>
      <c r="D59" s="112">
        <f>COUNTIF('All other expenses'!D11:D26,"*")</f>
        <v>6</v>
      </c>
      <c r="E59" s="112"/>
      <c r="F59" s="112" t="b">
        <f>MIN(B59,D59)=MAX(B59,D59)</f>
        <v>1</v>
      </c>
    </row>
    <row r="60" spans="1:11" hidden="1" x14ac:dyDescent="0.2">
      <c r="A60" s="123" t="s">
        <v>108</v>
      </c>
      <c r="B60" s="113">
        <f>COUNTIF('Gifts and benefits'!B11:B25,"*")</f>
        <v>13</v>
      </c>
      <c r="C60" s="113">
        <f>COUNTIF('Gifts and benefits'!C11:C25,"*")</f>
        <v>13</v>
      </c>
      <c r="D60" s="113"/>
      <c r="E60" s="113">
        <f>COUNTA('Gifts and benefits'!E11:E25)</f>
        <v>13</v>
      </c>
      <c r="F60" s="114" t="b">
        <f>MIN(B60,C60,E60)=MAX(B60,C60,E60)</f>
        <v>1</v>
      </c>
    </row>
    <row r="61" spans="1:11" x14ac:dyDescent="0.2"/>
  </sheetData>
  <sheetProtection algorithmName="SHA-512" hashValue="rkn2clP53UvLATa5iTJJ9Zug/0ERr+h9IjcFar6xdjUfWE7lJ6qRGzf4jZF/Du1b475IeYuekN+75uPoSPGwqw==" saltValue="aA5nP3oaj62OZyegH3pKGA==" spinCount="100000" sheet="1" objects="1" scenario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1"/>
  <sheetViews>
    <sheetView zoomScaleNormal="100" workbookViewId="0">
      <selection activeCell="B4" sqref="B4:E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1" t="s">
        <v>109</v>
      </c>
      <c r="B1" s="171"/>
      <c r="C1" s="171"/>
      <c r="D1" s="171"/>
      <c r="E1" s="171"/>
      <c r="F1" s="46"/>
    </row>
    <row r="2" spans="1:6" ht="21" customHeight="1" x14ac:dyDescent="0.2">
      <c r="A2" s="4" t="s">
        <v>52</v>
      </c>
      <c r="B2" s="174" t="str">
        <f>'Summary and sign-off'!B2:F2</f>
        <v>Taumata Arowai</v>
      </c>
      <c r="C2" s="174"/>
      <c r="D2" s="174"/>
      <c r="E2" s="174"/>
      <c r="F2" s="46"/>
    </row>
    <row r="3" spans="1:6" ht="21" customHeight="1" x14ac:dyDescent="0.2">
      <c r="A3" s="4" t="s">
        <v>110</v>
      </c>
      <c r="B3" s="174" t="str">
        <f>'Summary and sign-off'!B3:F3</f>
        <v>William Bayfield</v>
      </c>
      <c r="C3" s="174"/>
      <c r="D3" s="174"/>
      <c r="E3" s="174"/>
      <c r="F3" s="46"/>
    </row>
    <row r="4" spans="1:6" ht="21" customHeight="1" x14ac:dyDescent="0.2">
      <c r="A4" s="4" t="s">
        <v>111</v>
      </c>
      <c r="B4" s="174">
        <f>'Summary and sign-off'!B4:F4</f>
        <v>44256</v>
      </c>
      <c r="C4" s="174"/>
      <c r="D4" s="174"/>
      <c r="E4" s="174"/>
      <c r="F4" s="46"/>
    </row>
    <row r="5" spans="1:6" ht="21" customHeight="1" x14ac:dyDescent="0.2">
      <c r="A5" s="4" t="s">
        <v>112</v>
      </c>
      <c r="B5" s="174">
        <f>'Summary and sign-off'!B5:F5</f>
        <v>44377</v>
      </c>
      <c r="C5" s="174"/>
      <c r="D5" s="174"/>
      <c r="E5" s="174"/>
      <c r="F5" s="46"/>
    </row>
    <row r="6" spans="1:6" ht="21" customHeight="1" x14ac:dyDescent="0.2">
      <c r="A6" s="4" t="s">
        <v>113</v>
      </c>
      <c r="B6" s="169" t="s">
        <v>81</v>
      </c>
      <c r="C6" s="169"/>
      <c r="D6" s="169"/>
      <c r="E6" s="169"/>
      <c r="F6" s="46"/>
    </row>
    <row r="7" spans="1:6" ht="21" customHeight="1" x14ac:dyDescent="0.2">
      <c r="A7" s="4" t="s">
        <v>56</v>
      </c>
      <c r="B7" s="169" t="s">
        <v>83</v>
      </c>
      <c r="C7" s="169"/>
      <c r="D7" s="169"/>
      <c r="E7" s="169"/>
      <c r="F7" s="46"/>
    </row>
    <row r="8" spans="1:6" ht="36" customHeight="1" x14ac:dyDescent="0.2">
      <c r="A8" s="177" t="s">
        <v>114</v>
      </c>
      <c r="B8" s="178"/>
      <c r="C8" s="178"/>
      <c r="D8" s="178"/>
      <c r="E8" s="178"/>
      <c r="F8" s="22"/>
    </row>
    <row r="9" spans="1:6" ht="36" customHeight="1" x14ac:dyDescent="0.2">
      <c r="A9" s="179" t="s">
        <v>115</v>
      </c>
      <c r="B9" s="180"/>
      <c r="C9" s="180"/>
      <c r="D9" s="180"/>
      <c r="E9" s="180"/>
      <c r="F9" s="22"/>
    </row>
    <row r="10" spans="1:6" ht="24.75" customHeight="1" x14ac:dyDescent="0.2">
      <c r="A10" s="176" t="s">
        <v>116</v>
      </c>
      <c r="B10" s="181"/>
      <c r="C10" s="176"/>
      <c r="D10" s="176"/>
      <c r="E10" s="176"/>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3"/>
      <c r="B13" s="154"/>
      <c r="C13" s="155"/>
      <c r="D13" s="155"/>
      <c r="E13" s="156"/>
      <c r="F13" s="1"/>
    </row>
    <row r="14" spans="1:6" s="87" customFormat="1" x14ac:dyDescent="0.2">
      <c r="A14" s="153"/>
      <c r="B14" s="154"/>
      <c r="C14" s="155"/>
      <c r="D14" s="155"/>
      <c r="E14" s="156"/>
      <c r="F14" s="1"/>
    </row>
    <row r="15" spans="1:6" s="87" customFormat="1" x14ac:dyDescent="0.2">
      <c r="A15" s="153"/>
      <c r="B15" s="154"/>
      <c r="C15" s="155"/>
      <c r="D15" s="155"/>
      <c r="E15" s="156"/>
      <c r="F15" s="1"/>
    </row>
    <row r="16" spans="1:6" s="87" customFormat="1" x14ac:dyDescent="0.2">
      <c r="A16" s="153"/>
      <c r="B16" s="154"/>
      <c r="C16" s="155"/>
      <c r="D16" s="155"/>
      <c r="E16" s="156"/>
      <c r="F16" s="1"/>
    </row>
    <row r="17" spans="1:6" s="87" customFormat="1" x14ac:dyDescent="0.2">
      <c r="A17" s="153"/>
      <c r="B17" s="154"/>
      <c r="C17" s="155"/>
      <c r="D17" s="155"/>
      <c r="E17" s="156"/>
      <c r="F17" s="1"/>
    </row>
    <row r="18" spans="1:6" s="87" customFormat="1" ht="12.75" customHeight="1" x14ac:dyDescent="0.2">
      <c r="A18" s="153"/>
      <c r="B18" s="154"/>
      <c r="C18" s="155"/>
      <c r="D18" s="155"/>
      <c r="E18" s="156"/>
      <c r="F18" s="1"/>
    </row>
    <row r="19" spans="1:6" s="87" customFormat="1" x14ac:dyDescent="0.2">
      <c r="A19" s="157"/>
      <c r="B19" s="154"/>
      <c r="C19" s="155"/>
      <c r="D19" s="155"/>
      <c r="E19" s="156"/>
      <c r="F19" s="1"/>
    </row>
    <row r="20" spans="1:6" s="87" customFormat="1" x14ac:dyDescent="0.2">
      <c r="A20" s="157"/>
      <c r="B20" s="154"/>
      <c r="C20" s="155"/>
      <c r="D20" s="155"/>
      <c r="E20" s="156"/>
      <c r="F20" s="1"/>
    </row>
    <row r="21" spans="1:6" s="87" customFormat="1" hidden="1" x14ac:dyDescent="0.2">
      <c r="A21" s="143"/>
      <c r="B21" s="144"/>
      <c r="C21" s="145"/>
      <c r="D21" s="145"/>
      <c r="E21" s="146"/>
      <c r="F21" s="1"/>
    </row>
    <row r="22" spans="1:6" ht="19.5" customHeight="1" x14ac:dyDescent="0.2">
      <c r="A22" s="107" t="s">
        <v>122</v>
      </c>
      <c r="B22" s="108">
        <f>SUM(B12:B21)</f>
        <v>0</v>
      </c>
      <c r="C22" s="163" t="str">
        <f>IF(SUBTOTAL(3,B12:B21)=SUBTOTAL(103,B12:B21),'Summary and sign-off'!$A$48,'Summary and sign-off'!$A$49)</f>
        <v>Check - there are no hidden rows with data</v>
      </c>
      <c r="D22" s="175" t="str">
        <f>IF('Summary and sign-off'!F55='Summary and sign-off'!F54,'Summary and sign-off'!A51,'Summary and sign-off'!A50)</f>
        <v>Check - each entry provides sufficient information</v>
      </c>
      <c r="E22" s="175"/>
      <c r="F22" s="46"/>
    </row>
    <row r="23" spans="1:6" ht="10.5" customHeight="1" x14ac:dyDescent="0.2">
      <c r="A23" s="27"/>
      <c r="B23" s="22"/>
      <c r="C23" s="27"/>
      <c r="D23" s="27"/>
      <c r="E23" s="27"/>
      <c r="F23" s="27"/>
    </row>
    <row r="24" spans="1:6" ht="24.75" customHeight="1" x14ac:dyDescent="0.2">
      <c r="A24" s="176" t="s">
        <v>123</v>
      </c>
      <c r="B24" s="176"/>
      <c r="C24" s="176"/>
      <c r="D24" s="176"/>
      <c r="E24" s="176"/>
      <c r="F24" s="47"/>
    </row>
    <row r="25" spans="1:6" ht="27" customHeight="1" x14ac:dyDescent="0.2">
      <c r="A25" s="35" t="s">
        <v>117</v>
      </c>
      <c r="B25" s="35" t="s">
        <v>62</v>
      </c>
      <c r="C25" s="35" t="s">
        <v>124</v>
      </c>
      <c r="D25" s="35" t="s">
        <v>120</v>
      </c>
      <c r="E25" s="35" t="s">
        <v>121</v>
      </c>
      <c r="F25" s="48"/>
    </row>
    <row r="26" spans="1:6" s="87" customFormat="1" ht="25.5" x14ac:dyDescent="0.2">
      <c r="A26" s="153">
        <v>44271</v>
      </c>
      <c r="B26" s="154">
        <v>623.58000000000004</v>
      </c>
      <c r="C26" s="155" t="s">
        <v>211</v>
      </c>
      <c r="D26" s="155" t="s">
        <v>212</v>
      </c>
      <c r="E26" s="156" t="s">
        <v>184</v>
      </c>
      <c r="F26" s="1"/>
    </row>
    <row r="27" spans="1:6" s="87" customFormat="1" x14ac:dyDescent="0.2">
      <c r="A27" s="153">
        <v>44271</v>
      </c>
      <c r="B27" s="154">
        <v>44.96</v>
      </c>
      <c r="C27" s="158"/>
      <c r="D27" s="158" t="s">
        <v>198</v>
      </c>
      <c r="E27" s="159" t="s">
        <v>186</v>
      </c>
      <c r="F27" s="1"/>
    </row>
    <row r="28" spans="1:6" s="87" customFormat="1" x14ac:dyDescent="0.2">
      <c r="A28" s="153">
        <v>44271</v>
      </c>
      <c r="B28" s="154">
        <v>311.3</v>
      </c>
      <c r="C28" s="155" t="s">
        <v>213</v>
      </c>
      <c r="D28" s="155" t="s">
        <v>185</v>
      </c>
      <c r="E28" s="156" t="s">
        <v>186</v>
      </c>
      <c r="F28" s="1"/>
    </row>
    <row r="29" spans="1:6" s="87" customFormat="1" x14ac:dyDescent="0.2">
      <c r="A29" s="153">
        <v>44272</v>
      </c>
      <c r="B29" s="154">
        <v>27.13</v>
      </c>
      <c r="C29" s="158" t="s">
        <v>206</v>
      </c>
      <c r="D29" s="158" t="s">
        <v>181</v>
      </c>
      <c r="E29" s="156" t="s">
        <v>186</v>
      </c>
      <c r="F29" s="1"/>
    </row>
    <row r="30" spans="1:6" s="87" customFormat="1" x14ac:dyDescent="0.2">
      <c r="A30" s="153">
        <v>44273</v>
      </c>
      <c r="B30" s="154">
        <v>151.83000000000001</v>
      </c>
      <c r="C30" s="155"/>
      <c r="D30" s="155" t="s">
        <v>185</v>
      </c>
      <c r="E30" s="156" t="s">
        <v>187</v>
      </c>
      <c r="F30" s="1"/>
    </row>
    <row r="31" spans="1:6" s="87" customFormat="1" x14ac:dyDescent="0.2">
      <c r="A31" s="153"/>
      <c r="B31" s="154"/>
      <c r="C31" s="158"/>
      <c r="D31" s="158"/>
      <c r="E31" s="159"/>
      <c r="F31" s="1"/>
    </row>
    <row r="32" spans="1:6" s="87" customFormat="1" x14ac:dyDescent="0.2">
      <c r="A32" s="153">
        <v>44280</v>
      </c>
      <c r="B32" s="154">
        <v>41.65</v>
      </c>
      <c r="C32" s="155" t="s">
        <v>241</v>
      </c>
      <c r="D32" s="155" t="s">
        <v>181</v>
      </c>
      <c r="E32" s="156" t="s">
        <v>182</v>
      </c>
      <c r="F32" s="1"/>
    </row>
    <row r="33" spans="1:6" s="87" customFormat="1" x14ac:dyDescent="0.2">
      <c r="A33" s="153">
        <v>44280</v>
      </c>
      <c r="B33" s="154">
        <v>204.35</v>
      </c>
      <c r="C33" s="155"/>
      <c r="D33" s="155" t="s">
        <v>188</v>
      </c>
      <c r="E33" s="156" t="s">
        <v>183</v>
      </c>
      <c r="F33" s="1"/>
    </row>
    <row r="34" spans="1:6" s="87" customFormat="1" x14ac:dyDescent="0.2">
      <c r="A34" s="153">
        <v>44282</v>
      </c>
      <c r="B34" s="154">
        <v>39.130000000000003</v>
      </c>
      <c r="C34" s="167" t="s">
        <v>231</v>
      </c>
      <c r="D34" s="155" t="s">
        <v>181</v>
      </c>
      <c r="E34" s="156" t="s">
        <v>182</v>
      </c>
      <c r="F34" s="1"/>
    </row>
    <row r="35" spans="1:6" s="87" customFormat="1" x14ac:dyDescent="0.2">
      <c r="A35" s="153"/>
      <c r="B35" s="154"/>
      <c r="C35" s="158"/>
      <c r="D35" s="158"/>
      <c r="E35" s="159"/>
      <c r="F35" s="1"/>
    </row>
    <row r="36" spans="1:6" s="87" customFormat="1" x14ac:dyDescent="0.2">
      <c r="A36" s="153">
        <v>44292</v>
      </c>
      <c r="B36" s="154">
        <v>490.7</v>
      </c>
      <c r="C36" s="155" t="s">
        <v>210</v>
      </c>
      <c r="D36" s="155" t="s">
        <v>171</v>
      </c>
      <c r="E36" s="156" t="s">
        <v>172</v>
      </c>
      <c r="F36" s="1"/>
    </row>
    <row r="37" spans="1:6" s="87" customFormat="1" ht="14.25" x14ac:dyDescent="0.2">
      <c r="A37" s="153">
        <v>44292</v>
      </c>
      <c r="B37" s="154">
        <v>45.22</v>
      </c>
      <c r="C37" s="155" t="s">
        <v>207</v>
      </c>
      <c r="D37" s="155" t="s">
        <v>181</v>
      </c>
      <c r="E37" s="156" t="s">
        <v>182</v>
      </c>
      <c r="F37" s="164"/>
    </row>
    <row r="38" spans="1:6" s="87" customFormat="1" x14ac:dyDescent="0.2">
      <c r="A38" s="153">
        <v>44292</v>
      </c>
      <c r="B38" s="154">
        <v>39.22</v>
      </c>
      <c r="C38" s="155" t="s">
        <v>208</v>
      </c>
      <c r="D38" s="155" t="s">
        <v>181</v>
      </c>
      <c r="E38" s="156" t="s">
        <v>182</v>
      </c>
      <c r="F38" s="1"/>
    </row>
    <row r="39" spans="1:6" s="87" customFormat="1" x14ac:dyDescent="0.2">
      <c r="A39" s="153"/>
      <c r="B39" s="154"/>
      <c r="C39" s="155"/>
      <c r="D39" s="155"/>
      <c r="E39" s="156"/>
      <c r="F39" s="1"/>
    </row>
    <row r="40" spans="1:6" s="87" customFormat="1" ht="25.5" x14ac:dyDescent="0.2">
      <c r="A40" s="153">
        <v>44341</v>
      </c>
      <c r="B40" s="154">
        <v>247.12</v>
      </c>
      <c r="C40" s="155" t="s">
        <v>245</v>
      </c>
      <c r="D40" s="155" t="s">
        <v>171</v>
      </c>
      <c r="E40" s="156" t="s">
        <v>175</v>
      </c>
      <c r="F40" s="1"/>
    </row>
    <row r="41" spans="1:6" s="87" customFormat="1" x14ac:dyDescent="0.2">
      <c r="A41" s="153">
        <v>44341</v>
      </c>
      <c r="B41" s="154">
        <v>185</v>
      </c>
      <c r="C41" s="155" t="s">
        <v>201</v>
      </c>
      <c r="D41" s="155" t="s">
        <v>185</v>
      </c>
      <c r="E41" s="156" t="s">
        <v>175</v>
      </c>
      <c r="F41" s="1"/>
    </row>
    <row r="42" spans="1:6" s="87" customFormat="1" x14ac:dyDescent="0.2">
      <c r="A42" s="153">
        <v>44341</v>
      </c>
      <c r="B42" s="154">
        <v>35.65</v>
      </c>
      <c r="C42" s="155" t="s">
        <v>202</v>
      </c>
      <c r="D42" s="155" t="s">
        <v>181</v>
      </c>
      <c r="E42" s="156" t="s">
        <v>182</v>
      </c>
      <c r="F42" s="1"/>
    </row>
    <row r="43" spans="1:6" s="87" customFormat="1" x14ac:dyDescent="0.2">
      <c r="A43" s="153">
        <v>44341</v>
      </c>
      <c r="B43" s="154">
        <v>26.96</v>
      </c>
      <c r="C43" s="155" t="s">
        <v>203</v>
      </c>
      <c r="D43" s="155" t="s">
        <v>181</v>
      </c>
      <c r="E43" s="156" t="s">
        <v>175</v>
      </c>
      <c r="F43" s="1"/>
    </row>
    <row r="44" spans="1:6" s="87" customFormat="1" x14ac:dyDescent="0.2">
      <c r="A44" s="153">
        <v>44342</v>
      </c>
      <c r="B44" s="154">
        <v>22.96</v>
      </c>
      <c r="C44" s="155" t="s">
        <v>204</v>
      </c>
      <c r="D44" s="155" t="s">
        <v>181</v>
      </c>
      <c r="E44" s="156" t="s">
        <v>175</v>
      </c>
      <c r="F44" s="1"/>
    </row>
    <row r="45" spans="1:6" s="87" customFormat="1" x14ac:dyDescent="0.2">
      <c r="A45" s="153">
        <v>44342</v>
      </c>
      <c r="B45" s="154">
        <v>46.09</v>
      </c>
      <c r="C45" s="155" t="s">
        <v>205</v>
      </c>
      <c r="D45" s="155" t="s">
        <v>181</v>
      </c>
      <c r="E45" s="156" t="s">
        <v>182</v>
      </c>
      <c r="F45" s="1"/>
    </row>
    <row r="46" spans="1:6" s="87" customFormat="1" x14ac:dyDescent="0.2">
      <c r="A46" s="153"/>
      <c r="B46" s="154"/>
      <c r="C46" s="155"/>
      <c r="D46" s="155"/>
      <c r="E46" s="156"/>
      <c r="F46" s="1"/>
    </row>
    <row r="47" spans="1:6" s="87" customFormat="1" x14ac:dyDescent="0.2">
      <c r="A47" s="153">
        <v>44343</v>
      </c>
      <c r="B47" s="154">
        <v>784</v>
      </c>
      <c r="C47" s="165" t="s">
        <v>246</v>
      </c>
      <c r="D47" s="155" t="s">
        <v>171</v>
      </c>
      <c r="E47" s="156" t="s">
        <v>176</v>
      </c>
      <c r="F47" s="1"/>
    </row>
    <row r="48" spans="1:6" s="87" customFormat="1" x14ac:dyDescent="0.2">
      <c r="A48" s="153">
        <v>44343</v>
      </c>
      <c r="B48" s="154">
        <v>34.17</v>
      </c>
      <c r="C48" s="155" t="s">
        <v>199</v>
      </c>
      <c r="D48" s="155" t="s">
        <v>181</v>
      </c>
      <c r="E48" s="156" t="s">
        <v>182</v>
      </c>
      <c r="F48" s="1"/>
    </row>
    <row r="49" spans="1:6" s="87" customFormat="1" x14ac:dyDescent="0.2">
      <c r="A49" s="153">
        <v>44344</v>
      </c>
      <c r="B49" s="154">
        <v>48.52</v>
      </c>
      <c r="C49" s="155" t="s">
        <v>200</v>
      </c>
      <c r="D49" s="155" t="s">
        <v>181</v>
      </c>
      <c r="E49" s="156" t="s">
        <v>182</v>
      </c>
      <c r="F49" s="1"/>
    </row>
    <row r="50" spans="1:6" s="87" customFormat="1" x14ac:dyDescent="0.2">
      <c r="A50" s="153"/>
      <c r="B50" s="154"/>
      <c r="C50" s="155"/>
      <c r="D50" s="155"/>
      <c r="E50" s="156"/>
      <c r="F50" s="1"/>
    </row>
    <row r="51" spans="1:6" s="87" customFormat="1" ht="25.5" x14ac:dyDescent="0.2">
      <c r="A51" s="153">
        <v>44356</v>
      </c>
      <c r="B51" s="154">
        <v>310.41000000000003</v>
      </c>
      <c r="C51" s="155" t="s">
        <v>229</v>
      </c>
      <c r="D51" s="155" t="s">
        <v>171</v>
      </c>
      <c r="E51" s="156" t="s">
        <v>174</v>
      </c>
      <c r="F51" s="1"/>
    </row>
    <row r="52" spans="1:6" s="87" customFormat="1" ht="25.5" x14ac:dyDescent="0.2">
      <c r="A52" s="153">
        <v>44356</v>
      </c>
      <c r="B52" s="154">
        <v>246.1</v>
      </c>
      <c r="C52" s="155"/>
      <c r="D52" s="155" t="s">
        <v>188</v>
      </c>
      <c r="E52" s="156" t="s">
        <v>174</v>
      </c>
      <c r="F52" s="1"/>
    </row>
    <row r="53" spans="1:6" s="87" customFormat="1" ht="25.5" x14ac:dyDescent="0.2">
      <c r="A53" s="153">
        <v>44356</v>
      </c>
      <c r="B53" s="154">
        <v>304</v>
      </c>
      <c r="C53" s="155" t="s">
        <v>219</v>
      </c>
      <c r="D53" s="155" t="s">
        <v>185</v>
      </c>
      <c r="E53" s="156" t="s">
        <v>174</v>
      </c>
      <c r="F53" s="1"/>
    </row>
    <row r="54" spans="1:6" s="87" customFormat="1" ht="25.5" x14ac:dyDescent="0.2">
      <c r="A54" s="153">
        <v>44357</v>
      </c>
      <c r="B54" s="154">
        <v>47.83</v>
      </c>
      <c r="C54" s="155" t="s">
        <v>220</v>
      </c>
      <c r="D54" s="155" t="s">
        <v>181</v>
      </c>
      <c r="E54" s="156" t="s">
        <v>174</v>
      </c>
      <c r="F54" s="1"/>
    </row>
    <row r="55" spans="1:6" s="87" customFormat="1" x14ac:dyDescent="0.2">
      <c r="A55" s="153">
        <v>44358</v>
      </c>
      <c r="B55" s="154">
        <v>42</v>
      </c>
      <c r="C55" s="155" t="s">
        <v>208</v>
      </c>
      <c r="D55" s="155" t="s">
        <v>181</v>
      </c>
      <c r="E55" s="156" t="s">
        <v>214</v>
      </c>
      <c r="F55" s="1"/>
    </row>
    <row r="56" spans="1:6" s="87" customFormat="1" x14ac:dyDescent="0.2">
      <c r="A56" s="153"/>
      <c r="B56" s="154"/>
      <c r="C56" s="155"/>
      <c r="D56" s="155"/>
      <c r="E56" s="156"/>
      <c r="F56" s="1"/>
    </row>
    <row r="57" spans="1:6" s="87" customFormat="1" ht="31.5" customHeight="1" x14ac:dyDescent="0.2">
      <c r="A57" s="153">
        <v>44364</v>
      </c>
      <c r="B57" s="154">
        <v>401.25</v>
      </c>
      <c r="C57" s="166" t="s">
        <v>247</v>
      </c>
      <c r="D57" s="155" t="s">
        <v>171</v>
      </c>
      <c r="E57" s="156" t="s">
        <v>221</v>
      </c>
      <c r="F57" s="1"/>
    </row>
    <row r="58" spans="1:6" s="87" customFormat="1" x14ac:dyDescent="0.2">
      <c r="A58" s="153">
        <v>44364</v>
      </c>
      <c r="B58" s="154">
        <v>38.35</v>
      </c>
      <c r="C58" s="155" t="s">
        <v>215</v>
      </c>
      <c r="D58" s="155" t="s">
        <v>181</v>
      </c>
      <c r="E58" s="156" t="s">
        <v>182</v>
      </c>
      <c r="F58" s="1"/>
    </row>
    <row r="59" spans="1:6" s="87" customFormat="1" x14ac:dyDescent="0.2">
      <c r="A59" s="153">
        <v>44364</v>
      </c>
      <c r="B59" s="154">
        <v>49.48</v>
      </c>
      <c r="C59" s="155" t="s">
        <v>216</v>
      </c>
      <c r="D59" s="155" t="s">
        <v>181</v>
      </c>
      <c r="E59" s="156" t="s">
        <v>182</v>
      </c>
      <c r="F59" s="1"/>
    </row>
    <row r="60" spans="1:6" s="87" customFormat="1" x14ac:dyDescent="0.2">
      <c r="A60" s="153"/>
      <c r="B60" s="154"/>
      <c r="C60" s="155"/>
      <c r="D60" s="155"/>
      <c r="E60" s="156"/>
      <c r="F60" s="1"/>
    </row>
    <row r="61" spans="1:6" s="87" customFormat="1" x14ac:dyDescent="0.2">
      <c r="A61" s="153">
        <v>44370</v>
      </c>
      <c r="B61" s="154">
        <v>291.83</v>
      </c>
      <c r="C61" s="155" t="s">
        <v>242</v>
      </c>
      <c r="D61" s="155" t="s">
        <v>171</v>
      </c>
      <c r="E61" s="156" t="s">
        <v>173</v>
      </c>
      <c r="F61" s="1"/>
    </row>
    <row r="62" spans="1:6" s="87" customFormat="1" ht="25.5" x14ac:dyDescent="0.2">
      <c r="A62" s="153">
        <v>44370</v>
      </c>
      <c r="B62" s="154">
        <v>170</v>
      </c>
      <c r="C62" s="155" t="s">
        <v>243</v>
      </c>
      <c r="D62" s="155" t="s">
        <v>185</v>
      </c>
      <c r="E62" s="156" t="s">
        <v>173</v>
      </c>
      <c r="F62" s="1"/>
    </row>
    <row r="63" spans="1:6" s="87" customFormat="1" x14ac:dyDescent="0.2">
      <c r="A63" s="153"/>
      <c r="B63" s="154"/>
      <c r="C63" s="155"/>
      <c r="D63" s="155"/>
      <c r="E63" s="156"/>
      <c r="F63" s="1"/>
    </row>
    <row r="64" spans="1:6" ht="19.5" customHeight="1" x14ac:dyDescent="0.2">
      <c r="A64" s="107" t="s">
        <v>125</v>
      </c>
      <c r="B64" s="108">
        <f>SUM(B26:B63)</f>
        <v>5350.7900000000009</v>
      </c>
      <c r="C64" s="163" t="str">
        <f>IF(SUBTOTAL(3,B26:B63)=SUBTOTAL(103,B26:B63),'Summary and sign-off'!$A$48,'Summary and sign-off'!$A$49)</f>
        <v>Check - there are no hidden rows with data</v>
      </c>
      <c r="D64" s="175" t="str">
        <f>IF('Summary and sign-off'!F56='Summary and sign-off'!F54,'Summary and sign-off'!A51,'Summary and sign-off'!A50)</f>
        <v>Check - each entry provides sufficient information</v>
      </c>
      <c r="E64" s="175"/>
      <c r="F64" s="46"/>
    </row>
    <row r="65" spans="1:6" ht="10.5" customHeight="1" x14ac:dyDescent="0.2">
      <c r="A65" s="27"/>
      <c r="B65" s="22"/>
      <c r="C65" s="27"/>
      <c r="D65" s="27"/>
      <c r="E65" s="27"/>
      <c r="F65" s="27"/>
    </row>
    <row r="66" spans="1:6" ht="24.75" customHeight="1" x14ac:dyDescent="0.2">
      <c r="A66" s="176" t="s">
        <v>126</v>
      </c>
      <c r="B66" s="176"/>
      <c r="C66" s="176"/>
      <c r="D66" s="176"/>
      <c r="E66" s="176"/>
      <c r="F66" s="46"/>
    </row>
    <row r="67" spans="1:6" ht="27" customHeight="1" x14ac:dyDescent="0.2">
      <c r="A67" s="35" t="s">
        <v>117</v>
      </c>
      <c r="B67" s="35" t="s">
        <v>62</v>
      </c>
      <c r="C67" s="35" t="s">
        <v>127</v>
      </c>
      <c r="D67" s="35" t="s">
        <v>128</v>
      </c>
      <c r="E67" s="35" t="s">
        <v>121</v>
      </c>
      <c r="F67" s="49"/>
    </row>
    <row r="68" spans="1:6" s="87" customFormat="1" ht="25.5" x14ac:dyDescent="0.2">
      <c r="A68" s="153">
        <v>44300</v>
      </c>
      <c r="B68" s="154">
        <v>8.09</v>
      </c>
      <c r="C68" s="155" t="s">
        <v>209</v>
      </c>
      <c r="D68" s="155" t="s">
        <v>181</v>
      </c>
      <c r="E68" s="156" t="s">
        <v>182</v>
      </c>
      <c r="F68" s="1"/>
    </row>
    <row r="69" spans="1:6" s="87" customFormat="1" x14ac:dyDescent="0.2">
      <c r="A69" s="153"/>
      <c r="B69" s="154"/>
      <c r="C69" s="155"/>
      <c r="D69" s="155"/>
      <c r="E69" s="156"/>
      <c r="F69" s="1"/>
    </row>
    <row r="70" spans="1:6" s="87" customFormat="1" ht="25.5" x14ac:dyDescent="0.2">
      <c r="A70" s="153">
        <v>44363</v>
      </c>
      <c r="B70" s="154">
        <v>37.83</v>
      </c>
      <c r="C70" s="155" t="s">
        <v>230</v>
      </c>
      <c r="D70" s="155" t="s">
        <v>217</v>
      </c>
      <c r="E70" s="156" t="s">
        <v>218</v>
      </c>
      <c r="F70" s="1"/>
    </row>
    <row r="71" spans="1:6" s="87" customFormat="1" x14ac:dyDescent="0.2">
      <c r="A71" s="153"/>
      <c r="B71" s="154"/>
      <c r="C71" s="155"/>
      <c r="D71" s="155"/>
      <c r="E71" s="156"/>
      <c r="F71" s="1"/>
    </row>
    <row r="72" spans="1:6" s="87" customFormat="1" x14ac:dyDescent="0.2">
      <c r="A72" s="153"/>
      <c r="B72" s="154"/>
      <c r="C72" s="155"/>
      <c r="D72" s="155"/>
      <c r="E72" s="156"/>
      <c r="F72" s="1"/>
    </row>
    <row r="73" spans="1:6" s="87" customFormat="1" x14ac:dyDescent="0.2">
      <c r="A73" s="153"/>
      <c r="B73" s="154"/>
      <c r="C73" s="155"/>
      <c r="D73" s="155"/>
      <c r="E73" s="156"/>
      <c r="F73" s="1"/>
    </row>
    <row r="74" spans="1:6" s="87" customFormat="1" x14ac:dyDescent="0.2">
      <c r="A74" s="153"/>
      <c r="B74" s="154"/>
      <c r="C74" s="155"/>
      <c r="D74" s="155"/>
      <c r="E74" s="156"/>
      <c r="F74" s="1"/>
    </row>
    <row r="75" spans="1:6" s="87" customFormat="1" x14ac:dyDescent="0.2">
      <c r="A75" s="153"/>
      <c r="B75" s="154"/>
      <c r="C75" s="155"/>
      <c r="D75" s="155"/>
      <c r="E75" s="156"/>
      <c r="F75" s="1"/>
    </row>
    <row r="76" spans="1:6" s="87" customFormat="1" hidden="1" x14ac:dyDescent="0.2">
      <c r="A76" s="133"/>
      <c r="B76" s="134"/>
      <c r="C76" s="135"/>
      <c r="D76" s="135"/>
      <c r="E76" s="136"/>
      <c r="F76" s="1"/>
    </row>
    <row r="77" spans="1:6" ht="19.5" customHeight="1" x14ac:dyDescent="0.2">
      <c r="A77" s="107" t="s">
        <v>129</v>
      </c>
      <c r="B77" s="108">
        <f>SUM(B68:B76)</f>
        <v>45.92</v>
      </c>
      <c r="C77" s="163" t="str">
        <f>IF(SUBTOTAL(3,B68:B76)=SUBTOTAL(103,B68:B76),'Summary and sign-off'!$A$48,'Summary and sign-off'!$A$49)</f>
        <v>Check - there are no hidden rows with data</v>
      </c>
      <c r="D77" s="175" t="str">
        <f>IF('Summary and sign-off'!F57='Summary and sign-off'!F54,'Summary and sign-off'!A51,'Summary and sign-off'!A50)</f>
        <v>Check - each entry provides sufficient information</v>
      </c>
      <c r="E77" s="175"/>
      <c r="F77" s="46"/>
    </row>
    <row r="78" spans="1:6" ht="10.5" customHeight="1" x14ac:dyDescent="0.2">
      <c r="A78" s="27"/>
      <c r="B78" s="92"/>
      <c r="C78" s="22"/>
      <c r="D78" s="27"/>
      <c r="E78" s="27"/>
      <c r="F78" s="27"/>
    </row>
    <row r="79" spans="1:6" ht="34.5" customHeight="1" x14ac:dyDescent="0.2">
      <c r="A79" s="50" t="s">
        <v>130</v>
      </c>
      <c r="B79" s="93">
        <f>B22+B64+B77</f>
        <v>5396.7100000000009</v>
      </c>
      <c r="C79" s="51"/>
      <c r="D79" s="51"/>
      <c r="E79" s="51"/>
      <c r="F79" s="26"/>
    </row>
    <row r="80" spans="1:6" x14ac:dyDescent="0.2">
      <c r="A80" s="27"/>
      <c r="B80" s="22"/>
      <c r="C80" s="27"/>
      <c r="D80" s="27"/>
      <c r="E80" s="27"/>
      <c r="F80" s="27"/>
    </row>
    <row r="81" spans="1:6" x14ac:dyDescent="0.2">
      <c r="A81" s="52" t="s">
        <v>73</v>
      </c>
      <c r="B81" s="25"/>
      <c r="C81" s="26"/>
      <c r="D81" s="26"/>
      <c r="E81" s="26"/>
      <c r="F81" s="27"/>
    </row>
    <row r="82" spans="1:6" ht="12.6" customHeight="1" x14ac:dyDescent="0.2">
      <c r="A82" s="23" t="s">
        <v>131</v>
      </c>
      <c r="B82" s="53"/>
      <c r="C82" s="53"/>
      <c r="D82" s="32"/>
      <c r="E82" s="32"/>
      <c r="F82" s="27"/>
    </row>
    <row r="83" spans="1:6" ht="12.95" customHeight="1" x14ac:dyDescent="0.2">
      <c r="A83" s="31" t="s">
        <v>132</v>
      </c>
      <c r="B83" s="27"/>
      <c r="C83" s="32"/>
      <c r="D83" s="27"/>
      <c r="E83" s="32"/>
      <c r="F83" s="27"/>
    </row>
    <row r="84" spans="1:6" x14ac:dyDescent="0.2">
      <c r="A84" s="31" t="s">
        <v>133</v>
      </c>
      <c r="B84" s="32"/>
      <c r="C84" s="32"/>
      <c r="D84" s="32"/>
      <c r="E84" s="54"/>
      <c r="F84" s="46"/>
    </row>
    <row r="85" spans="1:6" x14ac:dyDescent="0.2">
      <c r="A85" s="23" t="s">
        <v>79</v>
      </c>
      <c r="B85" s="25"/>
      <c r="C85" s="26"/>
      <c r="D85" s="26"/>
      <c r="E85" s="26"/>
      <c r="F85" s="27"/>
    </row>
    <row r="86" spans="1:6" ht="12.95" customHeight="1" x14ac:dyDescent="0.2">
      <c r="A86" s="31" t="s">
        <v>134</v>
      </c>
      <c r="B86" s="27"/>
      <c r="C86" s="32"/>
      <c r="D86" s="27"/>
      <c r="E86" s="32"/>
      <c r="F86" s="27"/>
    </row>
    <row r="87" spans="1:6" x14ac:dyDescent="0.2">
      <c r="A87" s="31" t="s">
        <v>135</v>
      </c>
      <c r="B87" s="32"/>
      <c r="C87" s="32"/>
      <c r="D87" s="32"/>
      <c r="E87" s="54"/>
      <c r="F87" s="46"/>
    </row>
    <row r="88" spans="1:6" x14ac:dyDescent="0.2">
      <c r="A88" s="36" t="s">
        <v>136</v>
      </c>
      <c r="B88" s="36"/>
      <c r="C88" s="36"/>
      <c r="D88" s="36"/>
      <c r="E88" s="54"/>
      <c r="F88" s="46"/>
    </row>
    <row r="89" spans="1:6" x14ac:dyDescent="0.2">
      <c r="A89" s="40"/>
      <c r="B89" s="27"/>
      <c r="C89" s="27"/>
      <c r="D89" s="27"/>
      <c r="E89" s="46"/>
      <c r="F89" s="46"/>
    </row>
    <row r="90" spans="1:6" hidden="1" x14ac:dyDescent="0.2">
      <c r="A90" s="40"/>
      <c r="B90" s="27"/>
      <c r="C90" s="27"/>
      <c r="D90" s="27"/>
      <c r="E90" s="46"/>
      <c r="F90" s="46"/>
    </row>
    <row r="91" spans="1:6" x14ac:dyDescent="0.2"/>
    <row r="92" spans="1:6" x14ac:dyDescent="0.2"/>
    <row r="93" spans="1:6" x14ac:dyDescent="0.2"/>
    <row r="94" spans="1:6" x14ac:dyDescent="0.2"/>
    <row r="95" spans="1:6" ht="12.75" hidden="1" customHeight="1" x14ac:dyDescent="0.2"/>
    <row r="96" spans="1:6" x14ac:dyDescent="0.2"/>
    <row r="97" spans="1:6" x14ac:dyDescent="0.2"/>
    <row r="98" spans="1:6" hidden="1" x14ac:dyDescent="0.2">
      <c r="A98" s="55"/>
      <c r="B98" s="46"/>
      <c r="C98" s="46"/>
      <c r="D98" s="46"/>
      <c r="E98" s="46"/>
      <c r="F98" s="46"/>
    </row>
    <row r="99" spans="1:6" hidden="1" x14ac:dyDescent="0.2">
      <c r="A99" s="55"/>
      <c r="B99" s="46"/>
      <c r="C99" s="46"/>
      <c r="D99" s="46"/>
      <c r="E99" s="46"/>
      <c r="F99" s="46"/>
    </row>
    <row r="100" spans="1:6" hidden="1" x14ac:dyDescent="0.2">
      <c r="A100" s="55"/>
      <c r="B100" s="46"/>
      <c r="C100" s="46"/>
      <c r="D100" s="46"/>
      <c r="E100" s="46"/>
      <c r="F100" s="46"/>
    </row>
    <row r="101" spans="1:6" hidden="1" x14ac:dyDescent="0.2">
      <c r="A101" s="55"/>
      <c r="B101" s="46"/>
      <c r="C101" s="46"/>
      <c r="D101" s="46"/>
      <c r="E101" s="46"/>
      <c r="F101" s="46"/>
    </row>
    <row r="102" spans="1:6" hidden="1" x14ac:dyDescent="0.2">
      <c r="A102" s="55"/>
      <c r="B102" s="46"/>
      <c r="C102" s="46"/>
      <c r="D102" s="46"/>
      <c r="E102" s="46"/>
      <c r="F102" s="46"/>
    </row>
    <row r="103" spans="1:6" x14ac:dyDescent="0.2"/>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sheetData>
  <sheetProtection algorithmName="SHA-512" hashValue="w+MvyP1bxTP77uOZyo7qcRtIoR40X2MhSRT4EpJO+tqnm7xgeHQeMGBfapgIVYpm5GY1Ss/xG9zHkxsf4dMBSA==" saltValue="Y3XOknuHBUDkBTTg5HtHDA==" spinCount="100000" sheet="1" objects="1" scenarios="1"/>
  <mergeCells count="15">
    <mergeCell ref="B7:E7"/>
    <mergeCell ref="B5:E5"/>
    <mergeCell ref="D77:E77"/>
    <mergeCell ref="A1:E1"/>
    <mergeCell ref="A24:E24"/>
    <mergeCell ref="A66:E66"/>
    <mergeCell ref="B2:E2"/>
    <mergeCell ref="B3:E3"/>
    <mergeCell ref="B4:E4"/>
    <mergeCell ref="A8:E8"/>
    <mergeCell ref="A9:E9"/>
    <mergeCell ref="B6:E6"/>
    <mergeCell ref="D22:E22"/>
    <mergeCell ref="D64:E6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76 A26:A3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8:A75 A26 A28 A36:A63 A32:A3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B68:B76 B26:B63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4" sqref="B4:E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1" t="s">
        <v>109</v>
      </c>
      <c r="B1" s="171"/>
      <c r="C1" s="171"/>
      <c r="D1" s="171"/>
      <c r="E1" s="171"/>
      <c r="F1" s="38"/>
    </row>
    <row r="2" spans="1:6" ht="21" customHeight="1" x14ac:dyDescent="0.2">
      <c r="A2" s="4" t="s">
        <v>52</v>
      </c>
      <c r="B2" s="174" t="str">
        <f>'Summary and sign-off'!B2:F2</f>
        <v>Taumata Arowai</v>
      </c>
      <c r="C2" s="174"/>
      <c r="D2" s="174"/>
      <c r="E2" s="174"/>
      <c r="F2" s="38"/>
    </row>
    <row r="3" spans="1:6" ht="21" customHeight="1" x14ac:dyDescent="0.2">
      <c r="A3" s="4" t="s">
        <v>110</v>
      </c>
      <c r="B3" s="174" t="str">
        <f>'Summary and sign-off'!B3:F3</f>
        <v>William Bayfield</v>
      </c>
      <c r="C3" s="174"/>
      <c r="D3" s="174"/>
      <c r="E3" s="174"/>
      <c r="F3" s="38"/>
    </row>
    <row r="4" spans="1:6" ht="21" customHeight="1" x14ac:dyDescent="0.2">
      <c r="A4" s="4" t="s">
        <v>111</v>
      </c>
      <c r="B4" s="174">
        <f>'Summary and sign-off'!B4:F4</f>
        <v>44256</v>
      </c>
      <c r="C4" s="174"/>
      <c r="D4" s="174"/>
      <c r="E4" s="174"/>
      <c r="F4" s="38"/>
    </row>
    <row r="5" spans="1:6" ht="21" customHeight="1" x14ac:dyDescent="0.2">
      <c r="A5" s="4" t="s">
        <v>112</v>
      </c>
      <c r="B5" s="174">
        <f>'Summary and sign-off'!B5:F5</f>
        <v>44377</v>
      </c>
      <c r="C5" s="174"/>
      <c r="D5" s="174"/>
      <c r="E5" s="174"/>
      <c r="F5" s="38"/>
    </row>
    <row r="6" spans="1:6" ht="21" customHeight="1" x14ac:dyDescent="0.2">
      <c r="A6" s="4" t="s">
        <v>113</v>
      </c>
      <c r="B6" s="169" t="s">
        <v>81</v>
      </c>
      <c r="C6" s="169"/>
      <c r="D6" s="169"/>
      <c r="E6" s="169"/>
      <c r="F6" s="38"/>
    </row>
    <row r="7" spans="1:6" ht="21" customHeight="1" x14ac:dyDescent="0.2">
      <c r="A7" s="4" t="s">
        <v>56</v>
      </c>
      <c r="B7" s="169" t="s">
        <v>83</v>
      </c>
      <c r="C7" s="169"/>
      <c r="D7" s="169"/>
      <c r="E7" s="169"/>
      <c r="F7" s="38"/>
    </row>
    <row r="8" spans="1:6" ht="35.25" customHeight="1" x14ac:dyDescent="0.25">
      <c r="A8" s="184" t="s">
        <v>137</v>
      </c>
      <c r="B8" s="184"/>
      <c r="C8" s="185"/>
      <c r="D8" s="185"/>
      <c r="E8" s="185"/>
      <c r="F8" s="42"/>
    </row>
    <row r="9" spans="1:6" ht="35.25" customHeight="1" x14ac:dyDescent="0.25">
      <c r="A9" s="182" t="s">
        <v>138</v>
      </c>
      <c r="B9" s="183"/>
      <c r="C9" s="183"/>
      <c r="D9" s="183"/>
      <c r="E9" s="183"/>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3">
        <v>44272</v>
      </c>
      <c r="B12" s="154">
        <v>196.96</v>
      </c>
      <c r="C12" s="158" t="s">
        <v>228</v>
      </c>
      <c r="D12" s="158" t="s">
        <v>197</v>
      </c>
      <c r="E12" s="159" t="s">
        <v>186</v>
      </c>
      <c r="F12" s="2"/>
    </row>
    <row r="13" spans="1:6" s="87" customFormat="1" ht="25.5" x14ac:dyDescent="0.2">
      <c r="A13" s="153">
        <v>44273</v>
      </c>
      <c r="B13" s="154">
        <v>199.13</v>
      </c>
      <c r="C13" s="158" t="s">
        <v>248</v>
      </c>
      <c r="D13" s="158" t="s">
        <v>197</v>
      </c>
      <c r="E13" s="159" t="s">
        <v>187</v>
      </c>
      <c r="F13" s="2"/>
    </row>
    <row r="14" spans="1:6" s="87" customFormat="1" x14ac:dyDescent="0.2">
      <c r="A14" s="153"/>
      <c r="B14" s="154"/>
      <c r="C14" s="158"/>
      <c r="D14" s="158"/>
      <c r="E14" s="159"/>
      <c r="F14" s="2"/>
    </row>
    <row r="15" spans="1:6" s="87" customFormat="1" x14ac:dyDescent="0.2">
      <c r="A15" s="153"/>
      <c r="B15" s="154"/>
      <c r="C15" s="158"/>
      <c r="D15" s="158"/>
      <c r="E15" s="159"/>
      <c r="F15" s="2"/>
    </row>
    <row r="16" spans="1:6" s="87" customFormat="1" x14ac:dyDescent="0.2">
      <c r="A16" s="153"/>
      <c r="B16" s="154"/>
      <c r="C16" s="158"/>
      <c r="D16" s="158"/>
      <c r="E16" s="159"/>
      <c r="F16" s="2"/>
    </row>
    <row r="17" spans="1:6" s="87" customFormat="1" x14ac:dyDescent="0.2">
      <c r="A17" s="153"/>
      <c r="B17" s="154"/>
      <c r="C17" s="158"/>
      <c r="D17" s="158"/>
      <c r="E17" s="159"/>
      <c r="F17" s="2"/>
    </row>
    <row r="18" spans="1:6" s="87" customFormat="1" x14ac:dyDescent="0.2">
      <c r="A18" s="153"/>
      <c r="B18" s="154"/>
      <c r="C18" s="158"/>
      <c r="D18" s="158"/>
      <c r="E18" s="159"/>
      <c r="F18" s="2"/>
    </row>
    <row r="19" spans="1:6" s="87" customFormat="1" x14ac:dyDescent="0.2">
      <c r="A19" s="153"/>
      <c r="B19" s="154"/>
      <c r="C19" s="158"/>
      <c r="D19" s="158"/>
      <c r="E19" s="159"/>
      <c r="F19" s="2"/>
    </row>
    <row r="20" spans="1:6" s="87" customFormat="1" x14ac:dyDescent="0.2">
      <c r="A20" s="153"/>
      <c r="B20" s="154"/>
      <c r="C20" s="158"/>
      <c r="D20" s="158"/>
      <c r="E20" s="159"/>
      <c r="F20" s="2"/>
    </row>
    <row r="21" spans="1:6" s="87" customFormat="1" x14ac:dyDescent="0.2">
      <c r="A21" s="157"/>
      <c r="B21" s="154"/>
      <c r="C21" s="158"/>
      <c r="D21" s="158"/>
      <c r="E21" s="159"/>
      <c r="F21" s="2"/>
    </row>
    <row r="22" spans="1:6" s="87" customFormat="1" x14ac:dyDescent="0.2">
      <c r="A22" s="157"/>
      <c r="B22" s="154"/>
      <c r="C22" s="158"/>
      <c r="D22" s="158"/>
      <c r="E22" s="159"/>
      <c r="F22" s="2"/>
    </row>
    <row r="23" spans="1:6" s="87" customFormat="1" ht="11.25" hidden="1" customHeight="1" x14ac:dyDescent="0.2">
      <c r="A23" s="137"/>
      <c r="B23" s="134"/>
      <c r="C23" s="138"/>
      <c r="D23" s="138"/>
      <c r="E23" s="139"/>
      <c r="F23" s="2"/>
    </row>
    <row r="24" spans="1:6" ht="34.5" customHeight="1" x14ac:dyDescent="0.2">
      <c r="A24" s="88" t="s">
        <v>142</v>
      </c>
      <c r="B24" s="97">
        <f>SUM(B11:B23)</f>
        <v>396.09000000000003</v>
      </c>
      <c r="C24" s="106" t="str">
        <f>IF(SUBTOTAL(3,B11:B23)=SUBTOTAL(103,B11:B23),'Summary and sign-off'!$A$48,'Summary and sign-off'!$A$49)</f>
        <v>Check - there are no hidden rows with data</v>
      </c>
      <c r="D24" s="175" t="str">
        <f>IF('Summary and sign-off'!F58='Summary and sign-off'!F54,'Summary and sign-off'!A51,'Summary and sign-off'!A50)</f>
        <v>Check - each entry provides sufficient information</v>
      </c>
      <c r="E24" s="175"/>
      <c r="F24" s="2"/>
    </row>
    <row r="25" spans="1:6" x14ac:dyDescent="0.2">
      <c r="A25" s="21"/>
      <c r="B25" s="20"/>
      <c r="C25" s="20"/>
      <c r="D25" s="20"/>
      <c r="E25" s="20"/>
      <c r="F25" s="38"/>
    </row>
    <row r="26" spans="1:6" x14ac:dyDescent="0.2">
      <c r="A26" s="21" t="s">
        <v>73</v>
      </c>
      <c r="B26" s="22"/>
      <c r="C26" s="27"/>
      <c r="D26" s="20"/>
      <c r="E26" s="20"/>
      <c r="F26" s="38"/>
    </row>
    <row r="27" spans="1:6" ht="12.75" customHeight="1" x14ac:dyDescent="0.2">
      <c r="A27" s="23" t="s">
        <v>143</v>
      </c>
      <c r="B27" s="23"/>
      <c r="C27" s="23"/>
      <c r="D27" s="23"/>
      <c r="E27" s="23"/>
      <c r="F27" s="38"/>
    </row>
    <row r="28" spans="1:6" x14ac:dyDescent="0.2">
      <c r="A28" s="23" t="s">
        <v>144</v>
      </c>
      <c r="B28" s="31"/>
      <c r="C28" s="43"/>
      <c r="D28" s="44"/>
      <c r="E28" s="44"/>
      <c r="F28" s="38"/>
    </row>
    <row r="29" spans="1:6" x14ac:dyDescent="0.2">
      <c r="A29" s="23" t="s">
        <v>79</v>
      </c>
      <c r="B29" s="25"/>
      <c r="C29" s="26"/>
      <c r="D29" s="26"/>
      <c r="E29" s="26"/>
      <c r="F29" s="27"/>
    </row>
    <row r="30" spans="1:6" x14ac:dyDescent="0.2">
      <c r="A30" s="31" t="s">
        <v>145</v>
      </c>
      <c r="B30" s="31"/>
      <c r="C30" s="43"/>
      <c r="D30" s="43"/>
      <c r="E30" s="43"/>
      <c r="F30" s="38"/>
    </row>
    <row r="31" spans="1:6" ht="12.75" customHeight="1" x14ac:dyDescent="0.2">
      <c r="A31" s="31" t="s">
        <v>146</v>
      </c>
      <c r="B31" s="31"/>
      <c r="C31" s="45"/>
      <c r="D31" s="45"/>
      <c r="E31" s="33"/>
      <c r="F31" s="38"/>
    </row>
    <row r="32" spans="1:6" x14ac:dyDescent="0.2">
      <c r="A32" s="20"/>
      <c r="B32" s="20"/>
      <c r="C32" s="20"/>
      <c r="D32" s="20"/>
      <c r="E32" s="20"/>
      <c r="F32" s="38"/>
    </row>
    <row r="33" x14ac:dyDescent="0.2"/>
  </sheetData>
  <sheetProtection algorithmName="SHA-512" hashValue="G0zqFMAqCZ1xiz22hKSarsKumwzZJYaxzp+9lCMRxAhDA6e5ki46XrBjkE5Qy4eESWF+VGxHrM8z60k0RaI4EQ==" saltValue="ax7dmdUMndGc8DyoLufBTw==" spinCount="100000" sheet="1" objects="1" scenarios="1"/>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4"/>
  <sheetViews>
    <sheetView zoomScaleNormal="100" workbookViewId="0">
      <selection activeCell="B4" sqref="B4:E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1" t="s">
        <v>109</v>
      </c>
      <c r="B1" s="171"/>
      <c r="C1" s="171"/>
      <c r="D1" s="171"/>
      <c r="E1" s="171"/>
      <c r="F1" s="24"/>
    </row>
    <row r="2" spans="1:6" ht="21" customHeight="1" x14ac:dyDescent="0.2">
      <c r="A2" s="4" t="s">
        <v>52</v>
      </c>
      <c r="B2" s="174" t="str">
        <f>'Summary and sign-off'!B2:F2</f>
        <v>Taumata Arowai</v>
      </c>
      <c r="C2" s="174"/>
      <c r="D2" s="174"/>
      <c r="E2" s="174"/>
      <c r="F2" s="24"/>
    </row>
    <row r="3" spans="1:6" ht="21" customHeight="1" x14ac:dyDescent="0.2">
      <c r="A3" s="4" t="s">
        <v>110</v>
      </c>
      <c r="B3" s="174" t="str">
        <f>'Summary and sign-off'!B3:F3</f>
        <v>William Bayfield</v>
      </c>
      <c r="C3" s="174"/>
      <c r="D3" s="174"/>
      <c r="E3" s="174"/>
      <c r="F3" s="24"/>
    </row>
    <row r="4" spans="1:6" ht="21" customHeight="1" x14ac:dyDescent="0.2">
      <c r="A4" s="4" t="s">
        <v>111</v>
      </c>
      <c r="B4" s="174">
        <f>'Summary and sign-off'!B4:F4</f>
        <v>44256</v>
      </c>
      <c r="C4" s="174"/>
      <c r="D4" s="174"/>
      <c r="E4" s="174"/>
      <c r="F4" s="24"/>
    </row>
    <row r="5" spans="1:6" ht="21" customHeight="1" x14ac:dyDescent="0.2">
      <c r="A5" s="4" t="s">
        <v>112</v>
      </c>
      <c r="B5" s="174">
        <f>'Summary and sign-off'!B5:F5</f>
        <v>44377</v>
      </c>
      <c r="C5" s="174"/>
      <c r="D5" s="174"/>
      <c r="E5" s="174"/>
      <c r="F5" s="24"/>
    </row>
    <row r="6" spans="1:6" ht="21" customHeight="1" x14ac:dyDescent="0.2">
      <c r="A6" s="4" t="s">
        <v>113</v>
      </c>
      <c r="B6" s="169" t="s">
        <v>81</v>
      </c>
      <c r="C6" s="169"/>
      <c r="D6" s="169"/>
      <c r="E6" s="169"/>
      <c r="F6" s="34"/>
    </row>
    <row r="7" spans="1:6" ht="21" customHeight="1" x14ac:dyDescent="0.2">
      <c r="A7" s="4" t="s">
        <v>56</v>
      </c>
      <c r="B7" s="169" t="s">
        <v>83</v>
      </c>
      <c r="C7" s="169"/>
      <c r="D7" s="169"/>
      <c r="E7" s="169"/>
      <c r="F7" s="34"/>
    </row>
    <row r="8" spans="1:6" ht="35.25" customHeight="1" x14ac:dyDescent="0.2">
      <c r="A8" s="178" t="s">
        <v>147</v>
      </c>
      <c r="B8" s="178"/>
      <c r="C8" s="185"/>
      <c r="D8" s="185"/>
      <c r="E8" s="185"/>
      <c r="F8" s="24"/>
    </row>
    <row r="9" spans="1:6" ht="35.25" customHeight="1" x14ac:dyDescent="0.2">
      <c r="A9" s="186" t="s">
        <v>148</v>
      </c>
      <c r="B9" s="187"/>
      <c r="C9" s="187"/>
      <c r="D9" s="187"/>
      <c r="E9" s="187"/>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3">
        <v>44270</v>
      </c>
      <c r="B12" s="154">
        <v>81.040000000000006</v>
      </c>
      <c r="C12" s="160" t="s">
        <v>225</v>
      </c>
      <c r="D12" s="162" t="s">
        <v>227</v>
      </c>
      <c r="E12" s="159" t="s">
        <v>182</v>
      </c>
      <c r="F12" s="3"/>
    </row>
    <row r="13" spans="1:6" s="87" customFormat="1" x14ac:dyDescent="0.2">
      <c r="A13" s="153">
        <v>44270</v>
      </c>
      <c r="B13" s="154">
        <v>19.13</v>
      </c>
      <c r="C13" s="160" t="s">
        <v>225</v>
      </c>
      <c r="D13" s="162" t="s">
        <v>226</v>
      </c>
      <c r="E13" s="159" t="s">
        <v>182</v>
      </c>
      <c r="F13" s="3"/>
    </row>
    <row r="14" spans="1:6" s="87" customFormat="1" x14ac:dyDescent="0.2">
      <c r="A14" s="153">
        <v>44309</v>
      </c>
      <c r="B14" s="154">
        <v>72.75</v>
      </c>
      <c r="C14" s="160" t="s">
        <v>177</v>
      </c>
      <c r="D14" s="162" t="s">
        <v>180</v>
      </c>
      <c r="E14" s="159"/>
      <c r="F14" s="3"/>
    </row>
    <row r="15" spans="1:6" s="87" customFormat="1" x14ac:dyDescent="0.2">
      <c r="A15" s="153">
        <v>44315</v>
      </c>
      <c r="B15" s="154">
        <v>1600</v>
      </c>
      <c r="C15" s="158" t="s">
        <v>222</v>
      </c>
      <c r="D15" s="159" t="s">
        <v>223</v>
      </c>
      <c r="E15" s="159" t="s">
        <v>224</v>
      </c>
      <c r="F15" s="3"/>
    </row>
    <row r="16" spans="1:6" s="87" customFormat="1" x14ac:dyDescent="0.2">
      <c r="A16" s="153">
        <v>44339</v>
      </c>
      <c r="B16" s="154">
        <v>40.98</v>
      </c>
      <c r="C16" s="160" t="s">
        <v>178</v>
      </c>
      <c r="D16" s="162" t="s">
        <v>180</v>
      </c>
      <c r="E16" s="159"/>
      <c r="F16" s="3"/>
    </row>
    <row r="17" spans="1:6" s="87" customFormat="1" x14ac:dyDescent="0.2">
      <c r="A17" s="153">
        <v>44370</v>
      </c>
      <c r="B17" s="154">
        <v>38.44</v>
      </c>
      <c r="C17" s="160" t="s">
        <v>179</v>
      </c>
      <c r="D17" s="162" t="s">
        <v>180</v>
      </c>
      <c r="E17" s="159"/>
      <c r="F17" s="3"/>
    </row>
    <row r="18" spans="1:6" s="87" customFormat="1" x14ac:dyDescent="0.2">
      <c r="A18" s="153"/>
      <c r="B18" s="154"/>
      <c r="C18" s="158"/>
      <c r="D18" s="158"/>
      <c r="E18" s="159"/>
      <c r="F18" s="3"/>
    </row>
    <row r="19" spans="1:6" s="87" customFormat="1" x14ac:dyDescent="0.2">
      <c r="A19" s="153"/>
      <c r="B19" s="154"/>
      <c r="C19" s="158"/>
      <c r="D19" s="158"/>
      <c r="E19" s="159"/>
      <c r="F19" s="3"/>
    </row>
    <row r="20" spans="1:6" s="87" customFormat="1" x14ac:dyDescent="0.2">
      <c r="A20" s="153"/>
      <c r="B20" s="154"/>
      <c r="C20" s="158"/>
      <c r="D20" s="158"/>
      <c r="E20" s="159"/>
      <c r="F20" s="3"/>
    </row>
    <row r="21" spans="1:6" s="87" customFormat="1" x14ac:dyDescent="0.2">
      <c r="A21" s="153"/>
      <c r="B21" s="154"/>
      <c r="C21" s="158"/>
      <c r="D21" s="158"/>
      <c r="E21" s="159"/>
      <c r="F21" s="3"/>
    </row>
    <row r="22" spans="1:6" s="87" customFormat="1" x14ac:dyDescent="0.2">
      <c r="A22" s="153"/>
      <c r="B22" s="154"/>
      <c r="C22" s="158"/>
      <c r="D22" s="158"/>
      <c r="E22" s="159"/>
      <c r="F22" s="3"/>
    </row>
    <row r="23" spans="1:6" s="87" customFormat="1" x14ac:dyDescent="0.2">
      <c r="A23" s="153"/>
      <c r="B23" s="154"/>
      <c r="C23" s="158"/>
      <c r="D23" s="158"/>
      <c r="E23" s="159"/>
      <c r="F23" s="3"/>
    </row>
    <row r="24" spans="1:6" s="87" customFormat="1" x14ac:dyDescent="0.2">
      <c r="A24" s="157"/>
      <c r="B24" s="154"/>
      <c r="C24" s="158"/>
      <c r="D24" s="158"/>
      <c r="E24" s="159"/>
      <c r="F24" s="3"/>
    </row>
    <row r="25" spans="1:6" s="87" customFormat="1" x14ac:dyDescent="0.2">
      <c r="A25" s="157"/>
      <c r="B25" s="154"/>
      <c r="C25" s="158"/>
      <c r="D25" s="158"/>
      <c r="E25" s="159"/>
      <c r="F25" s="3"/>
    </row>
    <row r="26" spans="1:6" s="87" customFormat="1" hidden="1" x14ac:dyDescent="0.2">
      <c r="A26" s="137"/>
      <c r="B26" s="134"/>
      <c r="C26" s="138"/>
      <c r="D26" s="138"/>
      <c r="E26" s="139"/>
      <c r="F26" s="3"/>
    </row>
    <row r="27" spans="1:6" ht="34.5" customHeight="1" x14ac:dyDescent="0.2">
      <c r="A27" s="88" t="s">
        <v>151</v>
      </c>
      <c r="B27" s="97">
        <f>SUM(B11:B26)</f>
        <v>1852.3400000000001</v>
      </c>
      <c r="C27" s="106" t="str">
        <f>IF(SUBTOTAL(3,B11:B26)=SUBTOTAL(103,B11:B26),'Summary and sign-off'!$A$48,'Summary and sign-off'!$A$49)</f>
        <v>Check - there are no hidden rows with data</v>
      </c>
      <c r="D27" s="175" t="str">
        <f>IF('Summary and sign-off'!F59='Summary and sign-off'!F54,'Summary and sign-off'!A51,'Summary and sign-off'!A50)</f>
        <v>Check - each entry provides sufficient information</v>
      </c>
      <c r="E27" s="175"/>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x14ac:dyDescent="0.2"/>
    <row r="43" spans="1:6" x14ac:dyDescent="0.2"/>
    <row r="44" spans="1:6" x14ac:dyDescent="0.2"/>
  </sheetData>
  <sheetProtection algorithmName="SHA-512" hashValue="E1aXtTeM34kfmZrt+p0lroxw3MK7tjVJGMmLAgGuET9XHseMPfhdD5hV783Bg4EZb9NvcX/ISgi4MTy7RL63SA==" saltValue="ZVr/Ekmp1xnWiT7meQjJtg==" spinCount="100000" sheet="1" objects="1" scenarios="1"/>
  <mergeCells count="10">
    <mergeCell ref="D27:E27"/>
    <mergeCell ref="B6:E6"/>
    <mergeCell ref="B5:E5"/>
    <mergeCell ref="B7:E7"/>
    <mergeCell ref="A1:E1"/>
    <mergeCell ref="B2:E2"/>
    <mergeCell ref="B3:E3"/>
    <mergeCell ref="B4:E4"/>
    <mergeCell ref="A9:E9"/>
    <mergeCell ref="A8:E8"/>
  </mergeCells>
  <dataValidations xWindow="676" yWindow="49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676" yWindow="49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7"/>
  <sheetViews>
    <sheetView zoomScaleNormal="100" workbookViewId="0">
      <selection activeCell="B4" sqref="B4:F4"/>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1" t="s">
        <v>153</v>
      </c>
      <c r="B1" s="171"/>
      <c r="C1" s="171"/>
      <c r="D1" s="171"/>
      <c r="E1" s="171"/>
      <c r="F1" s="171"/>
    </row>
    <row r="2" spans="1:6" ht="21" customHeight="1" x14ac:dyDescent="0.2">
      <c r="A2" s="4" t="s">
        <v>52</v>
      </c>
      <c r="B2" s="174" t="str">
        <f>'Summary and sign-off'!B2:F2</f>
        <v>Taumata Arowai</v>
      </c>
      <c r="C2" s="174"/>
      <c r="D2" s="174"/>
      <c r="E2" s="174"/>
      <c r="F2" s="174"/>
    </row>
    <row r="3" spans="1:6" ht="21" customHeight="1" x14ac:dyDescent="0.2">
      <c r="A3" s="4" t="s">
        <v>110</v>
      </c>
      <c r="B3" s="174" t="str">
        <f>'Summary and sign-off'!B3:F3</f>
        <v>William Bayfield</v>
      </c>
      <c r="C3" s="174"/>
      <c r="D3" s="174"/>
      <c r="E3" s="174"/>
      <c r="F3" s="174"/>
    </row>
    <row r="4" spans="1:6" ht="21" customHeight="1" x14ac:dyDescent="0.2">
      <c r="A4" s="4" t="s">
        <v>111</v>
      </c>
      <c r="B4" s="174">
        <f>'Summary and sign-off'!B4:F4</f>
        <v>44256</v>
      </c>
      <c r="C4" s="174"/>
      <c r="D4" s="174"/>
      <c r="E4" s="174"/>
      <c r="F4" s="174"/>
    </row>
    <row r="5" spans="1:6" ht="21" customHeight="1" x14ac:dyDescent="0.2">
      <c r="A5" s="4" t="s">
        <v>112</v>
      </c>
      <c r="B5" s="174">
        <f>'Summary and sign-off'!B5:F5</f>
        <v>44377</v>
      </c>
      <c r="C5" s="174"/>
      <c r="D5" s="174"/>
      <c r="E5" s="174"/>
      <c r="F5" s="174"/>
    </row>
    <row r="6" spans="1:6" ht="21" customHeight="1" x14ac:dyDescent="0.2">
      <c r="A6" s="4" t="s">
        <v>154</v>
      </c>
      <c r="B6" s="169" t="s">
        <v>81</v>
      </c>
      <c r="C6" s="169"/>
      <c r="D6" s="169"/>
      <c r="E6" s="169"/>
      <c r="F6" s="169"/>
    </row>
    <row r="7" spans="1:6" ht="21" customHeight="1" x14ac:dyDescent="0.2">
      <c r="A7" s="4" t="s">
        <v>56</v>
      </c>
      <c r="B7" s="169" t="s">
        <v>83</v>
      </c>
      <c r="C7" s="169"/>
      <c r="D7" s="169"/>
      <c r="E7" s="169"/>
      <c r="F7" s="169"/>
    </row>
    <row r="8" spans="1:6" ht="36" customHeight="1" x14ac:dyDescent="0.2">
      <c r="A8" s="178" t="s">
        <v>155</v>
      </c>
      <c r="B8" s="178"/>
      <c r="C8" s="178"/>
      <c r="D8" s="178"/>
      <c r="E8" s="178"/>
      <c r="F8" s="178"/>
    </row>
    <row r="9" spans="1:6" ht="36" customHeight="1" x14ac:dyDescent="0.2">
      <c r="A9" s="186" t="s">
        <v>156</v>
      </c>
      <c r="B9" s="187"/>
      <c r="C9" s="187"/>
      <c r="D9" s="187"/>
      <c r="E9" s="187"/>
      <c r="F9" s="187"/>
    </row>
    <row r="10" spans="1:6" ht="39" customHeight="1" x14ac:dyDescent="0.2">
      <c r="A10" s="35" t="s">
        <v>117</v>
      </c>
      <c r="B10" s="147" t="s">
        <v>157</v>
      </c>
      <c r="C10" s="147" t="s">
        <v>158</v>
      </c>
      <c r="D10" s="147" t="s">
        <v>159</v>
      </c>
      <c r="E10" s="147" t="s">
        <v>160</v>
      </c>
      <c r="F10" s="147" t="s">
        <v>161</v>
      </c>
    </row>
    <row r="11" spans="1:6" s="87" customFormat="1" hidden="1" x14ac:dyDescent="0.2">
      <c r="A11" s="133"/>
      <c r="B11" s="138"/>
      <c r="C11" s="140"/>
      <c r="D11" s="138"/>
      <c r="E11" s="141"/>
      <c r="F11" s="139"/>
    </row>
    <row r="12" spans="1:6" s="87" customFormat="1" ht="38.25" x14ac:dyDescent="0.2">
      <c r="A12" s="153">
        <v>44277</v>
      </c>
      <c r="B12" s="158" t="s">
        <v>233</v>
      </c>
      <c r="C12" s="161" t="s">
        <v>96</v>
      </c>
      <c r="D12" s="160" t="s">
        <v>193</v>
      </c>
      <c r="E12" s="154">
        <v>300</v>
      </c>
      <c r="F12" s="162" t="s">
        <v>237</v>
      </c>
    </row>
    <row r="13" spans="1:6" s="87" customFormat="1" ht="38.25" x14ac:dyDescent="0.2">
      <c r="A13" s="153">
        <v>44278</v>
      </c>
      <c r="B13" s="158" t="s">
        <v>234</v>
      </c>
      <c r="C13" s="161" t="s">
        <v>96</v>
      </c>
      <c r="D13" s="160" t="s">
        <v>193</v>
      </c>
      <c r="E13" s="154">
        <v>50</v>
      </c>
      <c r="F13" s="162" t="s">
        <v>238</v>
      </c>
    </row>
    <row r="14" spans="1:6" s="87" customFormat="1" ht="38.25" x14ac:dyDescent="0.2">
      <c r="A14" s="153">
        <v>44280</v>
      </c>
      <c r="B14" s="158" t="s">
        <v>235</v>
      </c>
      <c r="C14" s="161" t="s">
        <v>96</v>
      </c>
      <c r="D14" s="160" t="s">
        <v>193</v>
      </c>
      <c r="E14" s="154">
        <v>650</v>
      </c>
      <c r="F14" s="162" t="s">
        <v>240</v>
      </c>
    </row>
    <row r="15" spans="1:6" s="87" customFormat="1" ht="38.25" x14ac:dyDescent="0.2">
      <c r="A15" s="153">
        <v>44281</v>
      </c>
      <c r="B15" s="158" t="s">
        <v>236</v>
      </c>
      <c r="C15" s="161" t="s">
        <v>96</v>
      </c>
      <c r="D15" s="160" t="s">
        <v>193</v>
      </c>
      <c r="E15" s="154">
        <v>50</v>
      </c>
      <c r="F15" s="162" t="s">
        <v>239</v>
      </c>
    </row>
    <row r="16" spans="1:6" s="87" customFormat="1" x14ac:dyDescent="0.2">
      <c r="A16" s="153">
        <v>44284</v>
      </c>
      <c r="B16" s="158" t="s">
        <v>189</v>
      </c>
      <c r="C16" s="161" t="s">
        <v>96</v>
      </c>
      <c r="D16" s="160" t="s">
        <v>193</v>
      </c>
      <c r="E16" s="154">
        <v>25</v>
      </c>
      <c r="F16" s="162"/>
    </row>
    <row r="17" spans="1:7" s="87" customFormat="1" x14ac:dyDescent="0.2">
      <c r="A17" s="153">
        <v>44298</v>
      </c>
      <c r="B17" s="158" t="s">
        <v>189</v>
      </c>
      <c r="C17" s="161" t="s">
        <v>96</v>
      </c>
      <c r="D17" s="160" t="s">
        <v>193</v>
      </c>
      <c r="E17" s="154">
        <v>25</v>
      </c>
      <c r="F17" s="162"/>
    </row>
    <row r="18" spans="1:7" s="87" customFormat="1" x14ac:dyDescent="0.2">
      <c r="A18" s="153">
        <v>44313</v>
      </c>
      <c r="B18" s="158" t="s">
        <v>189</v>
      </c>
      <c r="C18" s="161" t="s">
        <v>96</v>
      </c>
      <c r="D18" s="160" t="s">
        <v>193</v>
      </c>
      <c r="E18" s="154">
        <v>25</v>
      </c>
      <c r="F18" s="162"/>
    </row>
    <row r="19" spans="1:7" s="87" customFormat="1" x14ac:dyDescent="0.2">
      <c r="A19" s="153">
        <v>44326</v>
      </c>
      <c r="B19" s="158" t="s">
        <v>189</v>
      </c>
      <c r="C19" s="161" t="s">
        <v>96</v>
      </c>
      <c r="D19" s="160" t="s">
        <v>193</v>
      </c>
      <c r="E19" s="154">
        <v>25</v>
      </c>
      <c r="F19" s="162"/>
    </row>
    <row r="20" spans="1:7" s="87" customFormat="1" ht="25.5" x14ac:dyDescent="0.2">
      <c r="A20" s="157">
        <v>44329</v>
      </c>
      <c r="B20" s="158" t="s">
        <v>192</v>
      </c>
      <c r="C20" s="161" t="s">
        <v>96</v>
      </c>
      <c r="D20" s="160" t="s">
        <v>195</v>
      </c>
      <c r="E20" s="154">
        <v>100</v>
      </c>
      <c r="F20" s="162"/>
    </row>
    <row r="21" spans="1:7" s="87" customFormat="1" x14ac:dyDescent="0.2">
      <c r="A21" s="153">
        <v>44342</v>
      </c>
      <c r="B21" s="158" t="s">
        <v>191</v>
      </c>
      <c r="C21" s="161" t="s">
        <v>96</v>
      </c>
      <c r="D21" s="160" t="s">
        <v>194</v>
      </c>
      <c r="E21" s="154">
        <v>50</v>
      </c>
      <c r="F21" s="162"/>
    </row>
    <row r="22" spans="1:7" s="87" customFormat="1" x14ac:dyDescent="0.2">
      <c r="A22" s="153">
        <v>44347</v>
      </c>
      <c r="B22" s="158" t="s">
        <v>189</v>
      </c>
      <c r="C22" s="161" t="s">
        <v>96</v>
      </c>
      <c r="D22" s="160" t="s">
        <v>193</v>
      </c>
      <c r="E22" s="154">
        <v>25</v>
      </c>
      <c r="F22" s="162"/>
    </row>
    <row r="23" spans="1:7" s="87" customFormat="1" x14ac:dyDescent="0.2">
      <c r="A23" s="153">
        <v>44357</v>
      </c>
      <c r="B23" s="158" t="s">
        <v>232</v>
      </c>
      <c r="C23" s="161" t="s">
        <v>96</v>
      </c>
      <c r="D23" s="160" t="s">
        <v>196</v>
      </c>
      <c r="E23" s="154">
        <v>150</v>
      </c>
      <c r="F23" s="162"/>
    </row>
    <row r="24" spans="1:7" s="87" customFormat="1" x14ac:dyDescent="0.2">
      <c r="A24" s="153">
        <v>44363</v>
      </c>
      <c r="B24" s="158" t="s">
        <v>190</v>
      </c>
      <c r="C24" s="161" t="s">
        <v>96</v>
      </c>
      <c r="D24" s="160" t="s">
        <v>194</v>
      </c>
      <c r="E24" s="154">
        <v>25</v>
      </c>
      <c r="F24" s="162"/>
    </row>
    <row r="25" spans="1:7" s="87" customFormat="1" hidden="1" x14ac:dyDescent="0.2">
      <c r="A25" s="157">
        <v>44329</v>
      </c>
      <c r="B25" s="138"/>
      <c r="C25" s="140"/>
      <c r="D25" s="138"/>
      <c r="E25" s="141"/>
      <c r="F25" s="139"/>
    </row>
    <row r="26" spans="1:7" ht="34.5" customHeight="1" x14ac:dyDescent="0.2">
      <c r="A26" s="148" t="s">
        <v>162</v>
      </c>
      <c r="B26" s="149" t="s">
        <v>163</v>
      </c>
      <c r="C26" s="150">
        <f>C27+C28</f>
        <v>13</v>
      </c>
      <c r="D26" s="151" t="str">
        <f>IF(SUBTOTAL(3,C11:C25)=SUBTOTAL(103,C11:C25),'Summary and sign-off'!$A$48,'Summary and sign-off'!$A$49)</f>
        <v>Check - there are no hidden rows with data</v>
      </c>
      <c r="E26" s="175" t="str">
        <f>IF('Summary and sign-off'!F60='Summary and sign-off'!F54,'Summary and sign-off'!A52,'Summary and sign-off'!A50)</f>
        <v>Check - each entry provides sufficient information</v>
      </c>
      <c r="F26" s="175"/>
      <c r="G26" s="87"/>
    </row>
    <row r="27" spans="1:7" ht="25.5" customHeight="1" x14ac:dyDescent="0.25">
      <c r="A27" s="89"/>
      <c r="B27" s="90" t="s">
        <v>96</v>
      </c>
      <c r="C27" s="91">
        <f>COUNTIF(C11:C25,'Summary and sign-off'!A45)</f>
        <v>13</v>
      </c>
      <c r="D27" s="17"/>
      <c r="E27" s="18"/>
      <c r="F27" s="19"/>
    </row>
    <row r="28" spans="1:7" ht="25.5" customHeight="1" x14ac:dyDescent="0.25">
      <c r="A28" s="89"/>
      <c r="B28" s="90" t="s">
        <v>97</v>
      </c>
      <c r="C28" s="91">
        <f>COUNTIF(C11:C25,'Summary and sign-off'!A46)</f>
        <v>0</v>
      </c>
      <c r="D28" s="17"/>
      <c r="E28" s="18"/>
      <c r="F28" s="19"/>
    </row>
    <row r="29" spans="1:7" x14ac:dyDescent="0.2">
      <c r="A29" s="20"/>
      <c r="B29" s="21"/>
      <c r="C29" s="20"/>
      <c r="D29" s="22"/>
      <c r="E29" s="22"/>
      <c r="F29" s="20"/>
    </row>
    <row r="30" spans="1:7" x14ac:dyDescent="0.2">
      <c r="A30" s="21" t="s">
        <v>152</v>
      </c>
      <c r="B30" s="21"/>
      <c r="C30" s="21"/>
      <c r="D30" s="21"/>
      <c r="E30" s="21"/>
      <c r="F30" s="21"/>
    </row>
    <row r="31" spans="1:7" ht="12.6" customHeight="1" x14ac:dyDescent="0.2">
      <c r="A31" s="23" t="s">
        <v>131</v>
      </c>
      <c r="B31" s="20"/>
      <c r="C31" s="20"/>
      <c r="D31" s="20"/>
      <c r="E31" s="20"/>
      <c r="F31" s="24"/>
    </row>
    <row r="32" spans="1:7" x14ac:dyDescent="0.2">
      <c r="A32" s="23" t="s">
        <v>79</v>
      </c>
      <c r="B32" s="25"/>
      <c r="C32" s="26"/>
      <c r="D32" s="26"/>
      <c r="E32" s="26"/>
      <c r="F32" s="27"/>
    </row>
    <row r="33" spans="1:6" x14ac:dyDescent="0.2">
      <c r="A33" s="23" t="s">
        <v>164</v>
      </c>
      <c r="B33" s="28"/>
      <c r="C33" s="28"/>
      <c r="D33" s="28"/>
      <c r="E33" s="28"/>
      <c r="F33" s="28"/>
    </row>
    <row r="34" spans="1:6" ht="12.75" customHeight="1" x14ac:dyDescent="0.2">
      <c r="A34" s="23" t="s">
        <v>165</v>
      </c>
      <c r="B34" s="20"/>
      <c r="C34" s="20"/>
      <c r="D34" s="20"/>
      <c r="E34" s="20"/>
      <c r="F34" s="20"/>
    </row>
    <row r="35" spans="1:6" ht="12.95" customHeight="1" x14ac:dyDescent="0.2">
      <c r="A35" s="29" t="s">
        <v>166</v>
      </c>
      <c r="B35" s="30"/>
      <c r="C35" s="30"/>
      <c r="D35" s="30"/>
      <c r="E35" s="30"/>
      <c r="F35" s="30"/>
    </row>
    <row r="36" spans="1:6" x14ac:dyDescent="0.2">
      <c r="A36" s="31" t="s">
        <v>167</v>
      </c>
      <c r="B36" s="32"/>
      <c r="C36" s="27"/>
      <c r="D36" s="27"/>
      <c r="E36" s="27"/>
      <c r="F36" s="27"/>
    </row>
    <row r="37" spans="1:6" ht="12.75" customHeight="1" x14ac:dyDescent="0.2">
      <c r="A37" s="31" t="s">
        <v>146</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sheetData>
  <sheetProtection algorithmName="SHA-512" hashValue="s/Unk1n1rGDryfK48XfvtSk1D+tbt3/r9YyvVyMNNNYcvnGKZTMbW8sXwX0P09ARGrHDh6Lq6yzhw6HflFLj5Q==" saltValue="svqQvQf/4nPMoGh9HQdjJQ==" spinCount="100000" sheet="1" objects="1" scenarios="1"/>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C25 C11:C24</xm:sqref>
        </x14:dataValidation>
        <x14:dataValidation type="list" errorStyle="information" operator="greaterThan" allowBlank="1" showInputMessage="1" prompt="Provide specific $ value if possible" xr:uid="{00000000-0002-0000-0500-000003000000}">
          <x14:formula1>
            <xm:f>'Summary and sign-off'!$A$39:$A$44</xm:f>
          </x14:formula1>
          <xm:sqref>E25 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61730F541E94580000BF2E6A54FFC" ma:contentTypeVersion="111" ma:contentTypeDescription="Create a new document." ma:contentTypeScope="" ma:versionID="f90269ac612b482995f8578ba518aebd">
  <xsd:schema xmlns:xsd="http://www.w3.org/2001/XMLSchema" xmlns:xs="http://www.w3.org/2001/XMLSchema" xmlns:p="http://schemas.microsoft.com/office/2006/metadata/properties" xmlns:ns2="fe5d3422-d9dd-445a-a09e-4ef6652ad33b" xmlns:ns3="3c71c886-187b-4cc6-8691-d25cf1fd3ad5" targetNamespace="http://schemas.microsoft.com/office/2006/metadata/properties" ma:root="true" ma:fieldsID="9632fbd2a6b75e05c54ad54d3511dd07" ns2:_="" ns3:_="">
    <xsd:import namespace="fe5d3422-d9dd-445a-a09e-4ef6652ad33b"/>
    <xsd:import namespace="3c71c886-187b-4cc6-8691-d25cf1fd3ad5"/>
    <xsd:element name="properties">
      <xsd:complexType>
        <xsd:sequence>
          <xsd:element name="documentManagement">
            <xsd:complexType>
              <xsd:all>
                <xsd:element ref="ns2:i0f84bba906045b4af568ee102a52dcb" minOccurs="0"/>
                <xsd:element ref="ns2:TaxCatchAll"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d3422-d9dd-445a-a09e-4ef6652ad33b"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Classification" ma:indexed="true" ma:default="7;#Monitoring and Reporting|05fd5f58-2b7f-4552-8e16-a68828bf36d2" ma:fieldId="{20f84bba-9060-45b4-af56-8ee102a52dcb}" ma:sspId="bd04e065-e87d-43b4-b1aa-988c790d3800" ma:termSetId="8cd2d7f0-9d76-455f-ae25-96860f5827ca" ma:anchorId="991d03b8-57c8-4028-8297-553f7f3f7ae1" ma:open="false" ma:isKeyword="false">
      <xsd:complexType>
        <xsd:sequence>
          <xsd:element ref="pc:Terms" minOccurs="0" maxOccurs="1"/>
        </xsd:sequence>
      </xsd:complexType>
    </xsd:element>
    <xsd:element name="TaxCatchAll" ma:index="10" nillable="true" ma:displayName="Taxonomy Catch All Column" ma:hidden="true" ma:list="{5b2f3077-4f97-4788-9a6a-0ae6a9c57b78}" ma:internalName="TaxCatchAll" ma:showField="CatchAllData" ma:web="fe5d3422-d9dd-445a-a09e-4ef6652ad33b">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c71c886-187b-4cc6-8691-d25cf1fd3ad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fe5d3422-d9dd-445a-a09e-4ef6652ad33b">ARAWAI-356151885-1170</_dlc_DocId>
    <_dlc_DocIdUrl xmlns="fe5d3422-d9dd-445a-a09e-4ef6652ad33b">
      <Url>https://taumataarowai.sharepoint.com/sites/DMS_FinanceandProcurement/_layouts/15/DocIdRedir.aspx?ID=ARAWAI-356151885-1170</Url>
      <Description>ARAWAI-356151885-1170</Description>
    </_dlc_DocIdUrl>
    <i0f84bba906045b4af568ee102a52dcb xmlns="fe5d3422-d9dd-445a-a09e-4ef6652ad33b">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05fd5f58-2b7f-4552-8e16-a68828bf36d2</TermId>
        </TermInfo>
      </Terms>
    </i0f84bba906045b4af568ee102a52dcb>
    <TaxCatchAll xmlns="fe5d3422-d9dd-445a-a09e-4ef6652ad33b">
      <Value>7</Value>
    </TaxCatchAll>
  </documentManagement>
</p:properties>
</file>

<file path=customXml/itemProps1.xml><?xml version="1.0" encoding="utf-8"?>
<ds:datastoreItem xmlns:ds="http://schemas.openxmlformats.org/officeDocument/2006/customXml" ds:itemID="{36E72BAF-4765-4F5A-BA71-90D904ECF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d3422-d9dd-445a-a09e-4ef6652ad33b"/>
    <ds:schemaRef ds:uri="3c71c886-187b-4cc6-8691-d25cf1fd3a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terms/"/>
    <ds:schemaRef ds:uri="http://schemas.microsoft.com/office/2006/metadata/properties"/>
    <ds:schemaRef ds:uri="http://schemas.microsoft.com/office/2006/documentManagement/types"/>
    <ds:schemaRef ds:uri="fe5d3422-d9dd-445a-a09e-4ef6652ad33b"/>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3c71c886-187b-4cc6-8691-d25cf1fd3a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Nicole Rarity</cp:lastModifiedBy>
  <cp:revision/>
  <cp:lastPrinted>2021-06-24T02:08:19Z</cp:lastPrinted>
  <dcterms:created xsi:type="dcterms:W3CDTF">2010-10-17T20:59:02Z</dcterms:created>
  <dcterms:modified xsi:type="dcterms:W3CDTF">2021-07-29T23:11:07Z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0x0101003C861730F541E94580000BF2E6A54FFC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4b3962b1-a743-4fc0-a9f7-4b27d2de1d8b</vt:lpwstr>
  </property>
  <property fmtid="{D5CDD505-2E9C-101B-9397-08002B2CF9AE}" pid="10" name="SharedWithUsers">
    <vt:lpwstr>87;#Ken Smart;#157;#Nehalkumar patel</vt:lpwstr>
  </property>
  <property fmtid="{D5CDD505-2E9C-101B-9397-08002B2CF9AE}" pid="11" name="MSIP_Label_c34c5bb1-72b7-4e17-a9b6-e671780ca3ee_Enabled">
    <vt:lpwstr>true</vt:lpwstr>
  </property>
  <property fmtid="{D5CDD505-2E9C-101B-9397-08002B2CF9AE}" pid="12" name="MSIP_Label_c34c5bb1-72b7-4e17-a9b6-e671780ca3ee_SetDate">
    <vt:lpwstr>2021-06-24T00:34:45Z</vt:lpwstr>
  </property>
  <property fmtid="{D5CDD505-2E9C-101B-9397-08002B2CF9AE}" pid="13" name="MSIP_Label_c34c5bb1-72b7-4e17-a9b6-e671780ca3ee_Method">
    <vt:lpwstr>Standard</vt:lpwstr>
  </property>
  <property fmtid="{D5CDD505-2E9C-101B-9397-08002B2CF9AE}" pid="14" name="MSIP_Label_c34c5bb1-72b7-4e17-a9b6-e671780ca3ee_Name">
    <vt:lpwstr>Unclassified</vt:lpwstr>
  </property>
  <property fmtid="{D5CDD505-2E9C-101B-9397-08002B2CF9AE}" pid="15" name="MSIP_Label_c34c5bb1-72b7-4e17-a9b6-e671780ca3ee_SiteId">
    <vt:lpwstr>75c87bf0-6130-4555-b9fa-e4cf3539f058</vt:lpwstr>
  </property>
  <property fmtid="{D5CDD505-2E9C-101B-9397-08002B2CF9AE}" pid="16" name="MSIP_Label_c34c5bb1-72b7-4e17-a9b6-e671780ca3ee_ActionId">
    <vt:lpwstr>cf3bbd29-37e3-4b0b-9ef6-9721e77506b9</vt:lpwstr>
  </property>
  <property fmtid="{D5CDD505-2E9C-101B-9397-08002B2CF9AE}" pid="17" name="MSIP_Label_c34c5bb1-72b7-4e17-a9b6-e671780ca3ee_ContentBits">
    <vt:lpwstr>0</vt:lpwstr>
  </property>
  <property fmtid="{D5CDD505-2E9C-101B-9397-08002B2CF9AE}" pid="18" name="RevIMBCS">
    <vt:lpwstr>7;#Monitoring and Reporting|05fd5f58-2b7f-4552-8e16-a68828bf36d2</vt:lpwstr>
  </property>
</Properties>
</file>